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28" activeTab="1"/>
  </bookViews>
  <sheets>
    <sheet name="РЕЕСТР" sheetId="1" r:id="rId1"/>
    <sheet name="Мероприятия по ТП" sheetId="2" r:id="rId2"/>
  </sheets>
  <definedNames>
    <definedName name="_xlnm._FilterDatabase" localSheetId="1" hidden="1">'Мероприятия по ТП'!$A$9:$N$44</definedName>
    <definedName name="_xlnm._FilterDatabase" localSheetId="0" hidden="1">'РЕЕСТР'!$A$2:$AJ$26</definedName>
    <definedName name="_xlnm.Print_Area" localSheetId="1">'Мероприятия по ТП'!$A$1:$N$58</definedName>
    <definedName name="_xlnm.Print_Area" localSheetId="0">'РЕЕСТР'!$A$1:$AF$28</definedName>
  </definedNames>
  <calcPr fullCalcOnLoad="1"/>
</workbook>
</file>

<file path=xl/sharedStrings.xml><?xml version="1.0" encoding="utf-8"?>
<sst xmlns="http://schemas.openxmlformats.org/spreadsheetml/2006/main" count="450" uniqueCount="237">
  <si>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</si>
  <si>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</si>
  <si>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</si>
  <si>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</si>
  <si>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</si>
  <si>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</si>
  <si>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</si>
  <si>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</si>
  <si>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</si>
  <si>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</si>
  <si>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</si>
  <si>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</si>
  <si>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</si>
  <si>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</si>
  <si>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</si>
  <si>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</si>
  <si>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</si>
  <si>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</si>
  <si>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</si>
  <si>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</si>
  <si>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100 &lt; P &lt;= 750 кВт</t>
  </si>
  <si>
    <t>P &gt; 750 кВт</t>
  </si>
  <si>
    <t>30 &lt; P &lt;= 100 кВт</t>
  </si>
  <si>
    <t>15 &lt; P &lt;= 30 кВт</t>
  </si>
  <si>
    <t>P &lt;= 15 кВт</t>
  </si>
  <si>
    <t>Наименование юридического / физического лица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</si>
  <si>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</si>
  <si>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</si>
  <si>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</si>
  <si>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</si>
  <si>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</si>
  <si>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</si>
  <si>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</si>
  <si>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</si>
  <si>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</si>
  <si>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</si>
  <si>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</si>
  <si>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</si>
  <si>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</si>
  <si>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</si>
  <si>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</si>
  <si>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</si>
  <si>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</si>
  <si>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</si>
  <si>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</si>
  <si>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</si>
  <si>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</si>
  <si>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</si>
  <si>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</si>
  <si>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</si>
  <si>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</si>
  <si>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</si>
  <si>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</si>
  <si>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</si>
  <si>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</si>
  <si>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</si>
  <si>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Количество выполненных подключений:</t>
  </si>
  <si>
    <t>г.Северск</t>
  </si>
  <si>
    <t>есть</t>
  </si>
  <si>
    <t>Кол-во источников для оплаты</t>
  </si>
  <si>
    <t>УТВЕРЖДАЮ</t>
  </si>
  <si>
    <t>______________ В. А. Макаренко</t>
  </si>
  <si>
    <t>"____" ________________ 2011г.</t>
  </si>
  <si>
    <t>Наименование подключаемого потребителя</t>
  </si>
  <si>
    <t>Дата ТУ</t>
  </si>
  <si>
    <t>Обязательства сетевой организации</t>
  </si>
  <si>
    <t>Наличие проекта</t>
  </si>
  <si>
    <t>Выполнение проекта</t>
  </si>
  <si>
    <t>Срок исполнения обязательства</t>
  </si>
  <si>
    <t>Земельный участок</t>
  </si>
  <si>
    <t>п.Орловка</t>
  </si>
  <si>
    <t>Жилой дом</t>
  </si>
  <si>
    <t>п.Иглаково</t>
  </si>
  <si>
    <t>п.Самусь</t>
  </si>
  <si>
    <t>Месяц</t>
  </si>
  <si>
    <t>выполнить наладку релейной защиты яч.4 РП-5</t>
  </si>
  <si>
    <t>Павельчик Е.И.</t>
  </si>
  <si>
    <t>Реестр технологических присоединений ООО "Электросети" ЗАТО Северск 2012</t>
  </si>
  <si>
    <t>ООО "Электросети"</t>
  </si>
  <si>
    <t>Выполнение обязательств ООО "Электросети"</t>
  </si>
  <si>
    <t>ООО</t>
  </si>
  <si>
    <t>Выполнить монтаж КЛ 0,4кВ эл.снабжения ж/дома от ТП-317 до ВУ</t>
  </si>
  <si>
    <t>ТП-313 ф.3,ф.11 заменить рубильники с ном. током 250А на 400А</t>
  </si>
  <si>
    <t>Выполнить монтаж: КЛ-10 кВ; тр-ой подстанции; КЛ-0,4кВ до ВУ дома.</t>
  </si>
  <si>
    <t>Курпишева И.В.</t>
  </si>
  <si>
    <t>08/510</t>
  </si>
  <si>
    <t>38</t>
  </si>
  <si>
    <t>август</t>
  </si>
  <si>
    <t>Фролова Н.С.</t>
  </si>
  <si>
    <t>Набережная, уч.№1029</t>
  </si>
  <si>
    <t>ТП-12,ф.1,оп.№9</t>
  </si>
  <si>
    <t>08/511</t>
  </si>
  <si>
    <t>39</t>
  </si>
  <si>
    <t>Исраилов В.М.</t>
  </si>
  <si>
    <t>Садовая, уч.№258</t>
  </si>
  <si>
    <t>Трудовая, уч.№414</t>
  </si>
  <si>
    <t>ТП-3,ф.3,оп.№5/7</t>
  </si>
  <si>
    <t>08/512</t>
  </si>
  <si>
    <t>40</t>
  </si>
  <si>
    <t>Выполнить пролет ВЛ между оп. 5/6 и 5/7 трехфазным с установкой дополнительной опоры и укоса у оп. 5/7.</t>
  </si>
  <si>
    <t>Грищенко С.В.</t>
  </si>
  <si>
    <t>В.Ксензовка, 5Б</t>
  </si>
  <si>
    <t>ТП-47, ВЛИ-0,4кВ,         оп. №__</t>
  </si>
  <si>
    <t>08/513</t>
  </si>
  <si>
    <t>52</t>
  </si>
  <si>
    <t>Корсакова, 4</t>
  </si>
  <si>
    <t>ТП У-1-13, ф.5</t>
  </si>
  <si>
    <t>08/514</t>
  </si>
  <si>
    <t>53</t>
  </si>
  <si>
    <t>ИП Варданян А.М.</t>
  </si>
  <si>
    <t>ИП Садков Д.В.</t>
  </si>
  <si>
    <t>Нежилое здание</t>
  </si>
  <si>
    <t>Транспортная, 30</t>
  </si>
  <si>
    <t>ТП-134 ф.5,15; ТП-109 ф.1,3</t>
  </si>
  <si>
    <t>08/515</t>
  </si>
  <si>
    <t>60</t>
  </si>
  <si>
    <t xml:space="preserve">Построить 3-х фазн. ВЛ-0,4кВ от оп.№2 до оп.№7 </t>
  </si>
  <si>
    <t>Произвести замену КТПН мощностью 160кВА на КТПН мощностью 400кВА.</t>
  </si>
  <si>
    <t>Проложить 2 КЛ от ТП-109 до ВРУ здания Транспортная, 30. В ТП-109 заменить тр-р мощностью 320кВА на тр-р мощностью 630кВА с заменой ошиновки 0,4кВ выводов тр-ров и РУ-0,4кВ.</t>
  </si>
  <si>
    <t>Директор ООО "Электросети"</t>
  </si>
  <si>
    <t>Попова М.В.</t>
  </si>
  <si>
    <t>Заречная, 16</t>
  </si>
  <si>
    <t>ТП ОР-16-1,ф.1, оп.10/5</t>
  </si>
  <si>
    <t>08/516</t>
  </si>
  <si>
    <t>57</t>
  </si>
  <si>
    <t>Выполнить проект и монтаж ВЛ от оп.10 ф.1 ТП ОР-16-1 до зем. участка №16 по ул.Заречная</t>
  </si>
  <si>
    <t>Заречная, 12А</t>
  </si>
  <si>
    <t>ТП ОР-16-1,ф.1, оп.10/4</t>
  </si>
  <si>
    <t>08/517</t>
  </si>
  <si>
    <t>56</t>
  </si>
  <si>
    <t>Выполнить проект и монтаж ВЛ от оп.10 ф.1 ТП ОР-16-1 до зем. участка №12А по ул.Заречная</t>
  </si>
  <si>
    <t>ООО УК "ЖилСервис"</t>
  </si>
  <si>
    <t>Пекарского, 5</t>
  </si>
  <si>
    <t>ТП У-15-1, ф.3, оп.8</t>
  </si>
  <si>
    <t>ИП</t>
  </si>
  <si>
    <t>08/518</t>
  </si>
  <si>
    <t>54</t>
  </si>
  <si>
    <t>Выполнить монтаж ВЛ от оп.8 до изоляторов на ж/доме по ул.Пекарского, 5</t>
  </si>
  <si>
    <t>не требуется</t>
  </si>
  <si>
    <t>ОАО "СХК"</t>
  </si>
  <si>
    <t>Стрелковый тир</t>
  </si>
  <si>
    <t>Калинина, 63 в/ч 3481</t>
  </si>
  <si>
    <t>ТП-188, ф.20</t>
  </si>
  <si>
    <t>ОАО</t>
  </si>
  <si>
    <t>08/519</t>
  </si>
  <si>
    <t>59</t>
  </si>
  <si>
    <t>Выполнить проект и монтаж ВЛ от оп.16 ф.2 ТП У-1-13 до ж/д Северская,23</t>
  </si>
  <si>
    <t>ООО "Мария-Ра"</t>
  </si>
  <si>
    <t>Нежилое здание Комм. 67, 1-й этаж</t>
  </si>
  <si>
    <t>Коммунистический, 67</t>
  </si>
  <si>
    <t>ВУ здания подкл. от ТП-155, ф.14</t>
  </si>
  <si>
    <t>08/520</t>
  </si>
  <si>
    <t>81</t>
  </si>
  <si>
    <t>Трофимов К.Д.</t>
  </si>
  <si>
    <t>ИЖС</t>
  </si>
  <si>
    <t>Западный, 9</t>
  </si>
  <si>
    <t>ТП-1, ф.2, оп.№6.</t>
  </si>
  <si>
    <t>08/521</t>
  </si>
  <si>
    <t>83</t>
  </si>
  <si>
    <t>Иглаков В.И.</t>
  </si>
  <si>
    <t>Садовый дом</t>
  </si>
  <si>
    <t>Матросова, 4</t>
  </si>
  <si>
    <t>ТП-10, ф.2, оп.№2.</t>
  </si>
  <si>
    <t>08/522</t>
  </si>
  <si>
    <t>84</t>
  </si>
  <si>
    <t>Назарук Л.П.</t>
  </si>
  <si>
    <t>Чайковского, уч.№348А</t>
  </si>
  <si>
    <t>ТП-13, ф.6, оп.№11</t>
  </si>
  <si>
    <t>08/523</t>
  </si>
  <si>
    <t>85</t>
  </si>
  <si>
    <t>НО ТОС "Микрорайон Иглаково"</t>
  </si>
  <si>
    <t>Эл.оборудование для праздн-х мероприятий</t>
  </si>
  <si>
    <t>Чайковского, 5</t>
  </si>
  <si>
    <t>ТП-10,ф.4, оп.№13</t>
  </si>
  <si>
    <t>НО ТОС</t>
  </si>
  <si>
    <t>08/524</t>
  </si>
  <si>
    <t>88</t>
  </si>
  <si>
    <t>ИП Бегеев Ю.В.</t>
  </si>
  <si>
    <t>Магазин</t>
  </si>
  <si>
    <t>Калинина, 69А</t>
  </si>
  <si>
    <t>ТП-189, ф.4</t>
  </si>
  <si>
    <t>08/525</t>
  </si>
  <si>
    <t>96</t>
  </si>
  <si>
    <t>Попадейкин А.С.</t>
  </si>
  <si>
    <t>Набережная, уч.№392</t>
  </si>
  <si>
    <t>ТП-10,ф.2,оп.№8</t>
  </si>
  <si>
    <t>08/526</t>
  </si>
  <si>
    <t>104</t>
  </si>
  <si>
    <t>Опора №10/1 ВЛ-0,4 кВ от ф.7 ТП-212. Установить дополнительную опору.</t>
  </si>
  <si>
    <t xml:space="preserve">Пролеты от опоры №10 до дополнительной опоры выполнить трехфазными.  </t>
  </si>
  <si>
    <t>ООО "ВКХ"</t>
  </si>
  <si>
    <t>Пост охраны</t>
  </si>
  <si>
    <t>Набережная</t>
  </si>
  <si>
    <t>ТП У-15-6, оп.8</t>
  </si>
  <si>
    <t>08/01/12</t>
  </si>
  <si>
    <t>120</t>
  </si>
  <si>
    <t>Вилкова Л.А.</t>
  </si>
  <si>
    <t>Ломоносова</t>
  </si>
  <si>
    <t>ТП-13, ф.4, оп.9</t>
  </si>
  <si>
    <t>08/02/12</t>
  </si>
  <si>
    <t>124</t>
  </si>
  <si>
    <t>Гильдеев Г.Г.</t>
  </si>
  <si>
    <t>Чайковского</t>
  </si>
  <si>
    <t>ТП-212,ф.7,оп.6</t>
  </si>
  <si>
    <t>08/03/12</t>
  </si>
  <si>
    <t>125</t>
  </si>
  <si>
    <t>Матюшина Е.О.</t>
  </si>
  <si>
    <t>Чехова, 1Г</t>
  </si>
  <si>
    <t>ТП ОР-16-1, ф.1, оп.39/1</t>
  </si>
  <si>
    <t>08/04/12</t>
  </si>
  <si>
    <t>126</t>
  </si>
  <si>
    <t>Попов Е.М.</t>
  </si>
  <si>
    <t>Мира, 36А</t>
  </si>
  <si>
    <t>ТП ОР-16-3,ф.3, оп.24</t>
  </si>
  <si>
    <t>08/05/12</t>
  </si>
  <si>
    <t>127</t>
  </si>
  <si>
    <t>Буркалец Т.В.</t>
  </si>
  <si>
    <t>Кооперативная, 98</t>
  </si>
  <si>
    <t>ТП У-1-13,ф.2, оп.19</t>
  </si>
  <si>
    <t>08/06/12</t>
  </si>
  <si>
    <t>128</t>
  </si>
  <si>
    <t>ОАО "МТС"</t>
  </si>
  <si>
    <t>Базовая ст. сот.связи</t>
  </si>
  <si>
    <t>Славского, 20/1</t>
  </si>
  <si>
    <t>ВРУ гаражного комплекса</t>
  </si>
  <si>
    <t>08/07/12</t>
  </si>
  <si>
    <t>б/н</t>
  </si>
  <si>
    <t xml:space="preserve">Выполнить проектные и монтажные работы по прокладке КЛ в земле между опорами №8 и №9 ВЛ-0,4кВ ф.4 ТП-3 </t>
  </si>
  <si>
    <t>29.02.2013</t>
  </si>
  <si>
    <t>Выполнить монтаж опоры №39/1, проводов А-25 (2 шт) на ВЛ-0,4кВ в пролете опор №39 и №39/1 ф.1 от ТП ОР-16-1.</t>
  </si>
  <si>
    <t>Выполнить монтаж провода А-50 (2шт) в пролете опор №16 и №19 ф.2 от          ТП У-1-13.</t>
  </si>
  <si>
    <t>От опоры 3/9до опоры 3/11 проложить пятипроводный СИП</t>
  </si>
  <si>
    <t>08/220</t>
  </si>
  <si>
    <t>08/08/12</t>
  </si>
  <si>
    <t>Построить ВЛИ от ТП-327,ф.11 до гаражей "Патриот". На внешн. Стене гаражей "Патриот" установить шкаф с комм. Аппаратами. Выполнить электроснабжение боксов до ВУ гаражей.</t>
  </si>
  <si>
    <t>08/250</t>
  </si>
  <si>
    <t>Выполнить проект электроснабжения гаражей и установки шкафа на внешней стене ТП-51, шкаф подключить от сборных шин РУ-0,4кВ ТП-51. Выполнить монтаж линии электроснабжения от ТП-51 до ВУ гаражей.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</si>
</sst>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9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7" borderId="0" xfId="0" applyFill="1" applyBorder="1" applyAlignment="1">
      <alignment horizontal="left" vertical="top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>
      <alignment vertical="top" wrapText="1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72"/>
  <sheetViews>
    <sheetView zoomScale="85" zoomScaleNormal="85" zoomScaleSheetLayoutView="100" workbookViewId="0" topLeftCell="Y1">
      <pane ySplit="2" topLeftCell="BM18" activePane="bottomLeft" state="frozen"/>
      <selection pane="topLeft" activeCell="I1" sqref="I1"/>
      <selection pane="bottomLeft" activeCell="AG30" sqref="AG30"/>
    </sheetView>
  </sheetViews>
  <sheetFormatPr defaultColWidth="9.33203125" defaultRowHeight="12.75"/>
  <cols>
    <col min="1" max="1" width="9.33203125" style="8" customWidth="1"/>
    <col min="2" max="2" width="25" style="8" customWidth="1"/>
    <col min="3" max="3" width="18.33203125" style="8" customWidth="1"/>
    <col min="4" max="4" width="16.5" style="8" customWidth="1"/>
    <col min="5" max="5" width="13.16015625" style="8" customWidth="1"/>
    <col min="6" max="6" width="11.33203125" style="8" customWidth="1"/>
    <col min="7" max="7" width="23.16015625" style="8" customWidth="1"/>
    <col min="8" max="9" width="20.33203125" style="8" customWidth="1"/>
    <col min="10" max="10" width="30.83203125" style="8" customWidth="1"/>
    <col min="11" max="11" width="17.66015625" style="8" customWidth="1"/>
    <col min="12" max="13" width="30.83203125" style="8" customWidth="1"/>
    <col min="14" max="14" width="21.16015625" style="8" customWidth="1"/>
    <col min="15" max="16" width="23" style="8" customWidth="1"/>
    <col min="17" max="17" width="22.5" style="8" customWidth="1"/>
    <col min="18" max="19" width="18.5" style="8" customWidth="1"/>
    <col min="20" max="20" width="13.16015625" style="42" customWidth="1"/>
    <col min="21" max="21" width="18.83203125" style="8" customWidth="1"/>
    <col min="22" max="22" width="20.33203125" style="8" customWidth="1"/>
    <col min="23" max="23" width="13.16015625" style="42" customWidth="1"/>
    <col min="24" max="24" width="14.5" style="8" customWidth="1"/>
    <col min="25" max="26" width="17.5" style="8" customWidth="1"/>
    <col min="27" max="27" width="18.33203125" style="8" customWidth="1"/>
    <col min="28" max="28" width="17" style="8" customWidth="1"/>
    <col min="29" max="29" width="14.66015625" style="42" customWidth="1"/>
    <col min="30" max="30" width="14.83203125" style="42" customWidth="1"/>
    <col min="31" max="31" width="13.16015625" style="42" customWidth="1"/>
    <col min="32" max="34" width="19" style="8" customWidth="1"/>
    <col min="35" max="35" width="18.16015625" style="8" customWidth="1"/>
    <col min="36" max="36" width="16" style="8" customWidth="1"/>
    <col min="37" max="16384" width="9.33203125" style="8" customWidth="1"/>
  </cols>
  <sheetData>
    <row r="1" spans="1:35" ht="18.75">
      <c r="A1" s="95" t="s">
        <v>77</v>
      </c>
      <c r="B1" s="96"/>
      <c r="C1" s="96"/>
      <c r="D1" s="96"/>
      <c r="E1" s="96"/>
      <c r="F1" s="96"/>
      <c r="G1" s="96"/>
      <c r="AF1" s="52" t="s">
        <v>53</v>
      </c>
      <c r="AG1" s="67"/>
      <c r="AH1" s="67"/>
      <c r="AI1" s="53">
        <v>18</v>
      </c>
    </row>
    <row r="2" spans="1:36" ht="38.25">
      <c r="A2" s="10" t="s">
        <v>0</v>
      </c>
      <c r="B2" s="10" t="s">
        <v>25</v>
      </c>
      <c r="C2" s="10" t="s">
        <v>3</v>
      </c>
      <c r="D2" s="10" t="s">
        <v>4</v>
      </c>
      <c r="E2" s="10" t="s">
        <v>31</v>
      </c>
      <c r="F2" s="10" t="s">
        <v>28</v>
      </c>
      <c r="G2" s="10" t="s">
        <v>40</v>
      </c>
      <c r="H2" s="10" t="s">
        <v>5</v>
      </c>
      <c r="I2" s="10" t="s">
        <v>52</v>
      </c>
      <c r="J2" s="10" t="s">
        <v>17</v>
      </c>
      <c r="K2" s="10" t="s">
        <v>18</v>
      </c>
      <c r="L2" s="10" t="s">
        <v>11</v>
      </c>
      <c r="M2" s="10" t="s">
        <v>19</v>
      </c>
      <c r="N2" s="10" t="s">
        <v>41</v>
      </c>
      <c r="O2" s="10" t="s">
        <v>49</v>
      </c>
      <c r="P2" s="10" t="s">
        <v>51</v>
      </c>
      <c r="Q2" s="10" t="s">
        <v>50</v>
      </c>
      <c r="R2" s="10" t="s">
        <v>42</v>
      </c>
      <c r="S2" s="10" t="s">
        <v>55</v>
      </c>
      <c r="T2" s="10" t="s">
        <v>35</v>
      </c>
      <c r="U2" s="10" t="s">
        <v>37</v>
      </c>
      <c r="V2" s="10" t="s">
        <v>36</v>
      </c>
      <c r="W2" s="10" t="s">
        <v>43</v>
      </c>
      <c r="X2" s="10" t="s">
        <v>44</v>
      </c>
      <c r="Y2" s="10" t="s">
        <v>46</v>
      </c>
      <c r="Z2" s="10" t="s">
        <v>47</v>
      </c>
      <c r="AA2" s="10" t="s">
        <v>45</v>
      </c>
      <c r="AB2" s="10" t="s">
        <v>38</v>
      </c>
      <c r="AC2" s="10" t="s">
        <v>1</v>
      </c>
      <c r="AD2" s="10" t="s">
        <v>10</v>
      </c>
      <c r="AE2" s="10" t="s">
        <v>34</v>
      </c>
      <c r="AF2" s="10" t="s">
        <v>39</v>
      </c>
      <c r="AG2" s="10" t="s">
        <v>59</v>
      </c>
      <c r="AH2" s="10"/>
      <c r="AI2" s="10" t="s">
        <v>2</v>
      </c>
      <c r="AJ2" s="10" t="s">
        <v>74</v>
      </c>
    </row>
    <row r="3" spans="1:36" s="30" customFormat="1" ht="66" customHeight="1">
      <c r="A3" s="11">
        <v>11</v>
      </c>
      <c r="B3" s="90" t="s">
        <v>84</v>
      </c>
      <c r="C3" s="91" t="s">
        <v>69</v>
      </c>
      <c r="D3" s="1" t="s">
        <v>95</v>
      </c>
      <c r="E3" s="1" t="s">
        <v>72</v>
      </c>
      <c r="F3" s="1" t="s">
        <v>29</v>
      </c>
      <c r="G3" s="1" t="s">
        <v>188</v>
      </c>
      <c r="H3" s="1" t="s">
        <v>6</v>
      </c>
      <c r="I3" s="1"/>
      <c r="J3" s="92">
        <v>15</v>
      </c>
      <c r="K3" s="2">
        <v>0.98</v>
      </c>
      <c r="L3" s="36">
        <f aca="true" t="shared" si="0" ref="L3:L26">IF(OR(J3="",K3=""),"-",ROUND(J3/K3,1))</f>
        <v>15.3</v>
      </c>
      <c r="M3" s="34" t="str">
        <f aca="true" t="shared" si="1" ref="M3:M26">IF(OR(J3="",L3=""),"-",IF(J3&gt;750,"P &gt; 750 кВт",IF(J3&gt;100,"100 &lt; P &lt;= 750 кВт",IF(J3&gt;30,"30 &lt; P &lt;= 100 кВт",IF(J3&gt;15,"15 &lt; P &lt;= 30 кВт",IF(J3&lt;=15,"P &lt;= 15 кВт","ошибка"))))))</f>
        <v>P &lt;= 15 кВт</v>
      </c>
      <c r="N3" s="3">
        <v>550</v>
      </c>
      <c r="O3" s="35">
        <f aca="true" t="shared" si="2" ref="O3:O26">IF(OR(M3="",M3="-"),"-",IF(M3=$H$50,N3/1.18,ROUND(J3*N3*AG3,2)))</f>
        <v>466.10169491525426</v>
      </c>
      <c r="P3" s="35">
        <f aca="true" t="shared" si="3" ref="P3:P26">ROUND(O3*(1+$AI$1/100),2)</f>
        <v>550</v>
      </c>
      <c r="Q3" s="3"/>
      <c r="R3" s="31"/>
      <c r="S3" s="51" t="s">
        <v>54</v>
      </c>
      <c r="T3" s="43" t="s">
        <v>85</v>
      </c>
      <c r="U3" s="31">
        <v>41122</v>
      </c>
      <c r="V3" s="31">
        <v>41123</v>
      </c>
      <c r="W3" s="43" t="s">
        <v>86</v>
      </c>
      <c r="X3" s="31">
        <v>41120</v>
      </c>
      <c r="Y3" s="32">
        <v>2</v>
      </c>
      <c r="Z3" s="33" t="str">
        <f aca="true" ca="1" t="shared" si="4" ref="Z3:Z26">IF(OR(X3="",X3="-"),"-",IF(DATE(YEAR(X3)+Y3,MONTH(X3)+0,DAY(X3)+0)&gt;=TODAY(),"Действует","Прекращено"))</f>
        <v>Прекращено</v>
      </c>
      <c r="AA3" s="33" t="str">
        <f aca="true" t="shared" si="5" ref="AA3:AA26">IF(OR(AB3="",AB3="-"),"Не выполнено","Выполнено")</f>
        <v>Не выполнено</v>
      </c>
      <c r="AB3" s="31"/>
      <c r="AC3" s="46">
        <v>3</v>
      </c>
      <c r="AD3" s="47">
        <v>0.4</v>
      </c>
      <c r="AE3" s="50">
        <v>380</v>
      </c>
      <c r="AF3" s="33" t="str">
        <f aca="true" t="shared" si="6" ref="AF3:AF26">IF(AND(OR(T3="",T3="-"),OR(U3="",U3="-")),"Не заключен",IF(OR(V3="",V3="-"),"В оформлении","Заключен"))</f>
        <v>Заключен</v>
      </c>
      <c r="AG3" s="68">
        <v>1</v>
      </c>
      <c r="AH3" s="74"/>
      <c r="AI3" s="87"/>
      <c r="AJ3" s="88" t="s">
        <v>87</v>
      </c>
    </row>
    <row r="4" spans="1:36" s="30" customFormat="1" ht="52.5" customHeight="1">
      <c r="A4" s="11">
        <v>12</v>
      </c>
      <c r="B4" s="90" t="s">
        <v>88</v>
      </c>
      <c r="C4" s="91" t="s">
        <v>69</v>
      </c>
      <c r="D4" s="1" t="s">
        <v>89</v>
      </c>
      <c r="E4" s="1" t="s">
        <v>72</v>
      </c>
      <c r="F4" s="1" t="s">
        <v>29</v>
      </c>
      <c r="G4" s="1" t="s">
        <v>90</v>
      </c>
      <c r="H4" s="1" t="s">
        <v>6</v>
      </c>
      <c r="I4" s="1"/>
      <c r="J4" s="92">
        <v>8</v>
      </c>
      <c r="K4" s="2">
        <v>0.98</v>
      </c>
      <c r="L4" s="36">
        <f t="shared" si="0"/>
        <v>8.2</v>
      </c>
      <c r="M4" s="34" t="str">
        <f t="shared" si="1"/>
        <v>P &lt;= 15 кВт</v>
      </c>
      <c r="N4" s="3">
        <v>550</v>
      </c>
      <c r="O4" s="35">
        <f t="shared" si="2"/>
        <v>466.10169491525426</v>
      </c>
      <c r="P4" s="35">
        <f t="shared" si="3"/>
        <v>550</v>
      </c>
      <c r="Q4" s="3">
        <v>550</v>
      </c>
      <c r="R4" s="31">
        <v>41123</v>
      </c>
      <c r="S4" s="51" t="s">
        <v>54</v>
      </c>
      <c r="T4" s="43" t="s">
        <v>91</v>
      </c>
      <c r="U4" s="31">
        <v>41122</v>
      </c>
      <c r="V4" s="31">
        <v>41123</v>
      </c>
      <c r="W4" s="43" t="s">
        <v>92</v>
      </c>
      <c r="X4" s="31">
        <v>41120</v>
      </c>
      <c r="Y4" s="32">
        <v>2</v>
      </c>
      <c r="Z4" s="33" t="str">
        <f ca="1" t="shared" si="4"/>
        <v>Прекращено</v>
      </c>
      <c r="AA4" s="33" t="str">
        <f t="shared" si="5"/>
        <v>Выполнено</v>
      </c>
      <c r="AB4" s="31">
        <v>41159</v>
      </c>
      <c r="AC4" s="46">
        <v>3</v>
      </c>
      <c r="AD4" s="47">
        <v>0.4</v>
      </c>
      <c r="AE4" s="50">
        <v>220</v>
      </c>
      <c r="AF4" s="33" t="str">
        <f t="shared" si="6"/>
        <v>Заключен</v>
      </c>
      <c r="AG4" s="68">
        <v>1</v>
      </c>
      <c r="AH4" s="74"/>
      <c r="AI4" s="87"/>
      <c r="AJ4" s="88" t="s">
        <v>87</v>
      </c>
    </row>
    <row r="5" spans="1:36" s="30" customFormat="1" ht="52.5" customHeight="1">
      <c r="A5" s="11">
        <v>13</v>
      </c>
      <c r="B5" s="90" t="s">
        <v>93</v>
      </c>
      <c r="C5" s="91" t="s">
        <v>69</v>
      </c>
      <c r="D5" s="1" t="s">
        <v>94</v>
      </c>
      <c r="E5" s="1" t="s">
        <v>72</v>
      </c>
      <c r="F5" s="1" t="s">
        <v>29</v>
      </c>
      <c r="G5" s="1" t="s">
        <v>96</v>
      </c>
      <c r="H5" s="1" t="s">
        <v>6</v>
      </c>
      <c r="I5" s="1"/>
      <c r="J5" s="92">
        <v>15</v>
      </c>
      <c r="K5" s="2">
        <v>0.98</v>
      </c>
      <c r="L5" s="36">
        <f t="shared" si="0"/>
        <v>15.3</v>
      </c>
      <c r="M5" s="34" t="str">
        <f t="shared" si="1"/>
        <v>P &lt;= 15 кВт</v>
      </c>
      <c r="N5" s="3">
        <v>550</v>
      </c>
      <c r="O5" s="35">
        <f t="shared" si="2"/>
        <v>466.10169491525426</v>
      </c>
      <c r="P5" s="35">
        <f t="shared" si="3"/>
        <v>550</v>
      </c>
      <c r="Q5" s="3">
        <v>550</v>
      </c>
      <c r="R5" s="31">
        <v>41124</v>
      </c>
      <c r="S5" s="51" t="s">
        <v>54</v>
      </c>
      <c r="T5" s="43" t="s">
        <v>97</v>
      </c>
      <c r="U5" s="31">
        <v>41122</v>
      </c>
      <c r="V5" s="31">
        <v>41124</v>
      </c>
      <c r="W5" s="43" t="s">
        <v>98</v>
      </c>
      <c r="X5" s="31">
        <v>41120</v>
      </c>
      <c r="Y5" s="32">
        <v>2</v>
      </c>
      <c r="Z5" s="33" t="str">
        <f ca="1" t="shared" si="4"/>
        <v>Прекращено</v>
      </c>
      <c r="AA5" s="33" t="str">
        <f t="shared" si="5"/>
        <v>Не выполнено</v>
      </c>
      <c r="AB5" s="31"/>
      <c r="AC5" s="46">
        <v>3</v>
      </c>
      <c r="AD5" s="47">
        <v>0.4</v>
      </c>
      <c r="AE5" s="50">
        <v>380</v>
      </c>
      <c r="AF5" s="33" t="str">
        <f t="shared" si="6"/>
        <v>Заключен</v>
      </c>
      <c r="AG5" s="68">
        <v>1</v>
      </c>
      <c r="AH5" s="74"/>
      <c r="AI5" s="87"/>
      <c r="AJ5" s="88" t="s">
        <v>87</v>
      </c>
    </row>
    <row r="6" spans="1:36" s="30" customFormat="1" ht="52.5" customHeight="1">
      <c r="A6" s="11">
        <v>14</v>
      </c>
      <c r="B6" s="90" t="s">
        <v>100</v>
      </c>
      <c r="C6" s="91" t="s">
        <v>69</v>
      </c>
      <c r="D6" s="1" t="s">
        <v>101</v>
      </c>
      <c r="E6" s="1" t="s">
        <v>57</v>
      </c>
      <c r="F6" s="1" t="s">
        <v>29</v>
      </c>
      <c r="G6" s="1" t="s">
        <v>102</v>
      </c>
      <c r="H6" s="1" t="s">
        <v>6</v>
      </c>
      <c r="I6" s="1"/>
      <c r="J6" s="92">
        <v>15</v>
      </c>
      <c r="K6" s="2">
        <v>0.98</v>
      </c>
      <c r="L6" s="36">
        <f t="shared" si="0"/>
        <v>15.3</v>
      </c>
      <c r="M6" s="34" t="str">
        <f t="shared" si="1"/>
        <v>P &lt;= 15 кВт</v>
      </c>
      <c r="N6" s="3">
        <v>550</v>
      </c>
      <c r="O6" s="35">
        <f t="shared" si="2"/>
        <v>466.10169491525426</v>
      </c>
      <c r="P6" s="35">
        <f t="shared" si="3"/>
        <v>550</v>
      </c>
      <c r="Q6" s="3">
        <v>550</v>
      </c>
      <c r="R6" s="31">
        <v>41131</v>
      </c>
      <c r="S6" s="51" t="s">
        <v>54</v>
      </c>
      <c r="T6" s="43" t="s">
        <v>103</v>
      </c>
      <c r="U6" s="31">
        <v>41123</v>
      </c>
      <c r="V6" s="31">
        <v>41131</v>
      </c>
      <c r="W6" s="43" t="s">
        <v>104</v>
      </c>
      <c r="X6" s="31">
        <v>41122</v>
      </c>
      <c r="Y6" s="32">
        <v>2</v>
      </c>
      <c r="Z6" s="33" t="str">
        <f ca="1" t="shared" si="4"/>
        <v>Прекращено</v>
      </c>
      <c r="AA6" s="33" t="str">
        <f t="shared" si="5"/>
        <v>Не выполнено</v>
      </c>
      <c r="AB6" s="31"/>
      <c r="AC6" s="46">
        <v>3</v>
      </c>
      <c r="AD6" s="47">
        <v>0.4</v>
      </c>
      <c r="AE6" s="50">
        <v>380</v>
      </c>
      <c r="AF6" s="33" t="str">
        <f t="shared" si="6"/>
        <v>Заключен</v>
      </c>
      <c r="AG6" s="68">
        <v>1</v>
      </c>
      <c r="AH6" s="74"/>
      <c r="AI6" s="87"/>
      <c r="AJ6" s="88" t="s">
        <v>87</v>
      </c>
    </row>
    <row r="7" spans="1:36" s="30" customFormat="1" ht="52.5" customHeight="1">
      <c r="A7" s="11">
        <v>15</v>
      </c>
      <c r="B7" s="90" t="s">
        <v>109</v>
      </c>
      <c r="C7" s="91" t="s">
        <v>69</v>
      </c>
      <c r="D7" s="1" t="s">
        <v>105</v>
      </c>
      <c r="E7" s="1" t="s">
        <v>73</v>
      </c>
      <c r="F7" s="1" t="s">
        <v>29</v>
      </c>
      <c r="G7" s="1" t="s">
        <v>106</v>
      </c>
      <c r="H7" s="1" t="s">
        <v>9</v>
      </c>
      <c r="I7" s="1"/>
      <c r="J7" s="92">
        <v>100</v>
      </c>
      <c r="K7" s="2">
        <v>0.98</v>
      </c>
      <c r="L7" s="36">
        <f t="shared" si="0"/>
        <v>102</v>
      </c>
      <c r="M7" s="34" t="str">
        <f t="shared" si="1"/>
        <v>30 &lt; P &lt;= 100 кВт</v>
      </c>
      <c r="N7" s="3">
        <v>779</v>
      </c>
      <c r="O7" s="35">
        <f t="shared" si="2"/>
        <v>77900</v>
      </c>
      <c r="P7" s="35">
        <f t="shared" si="3"/>
        <v>91922</v>
      </c>
      <c r="Q7" s="3"/>
      <c r="R7" s="31"/>
      <c r="S7" s="51" t="s">
        <v>58</v>
      </c>
      <c r="T7" s="43" t="s">
        <v>107</v>
      </c>
      <c r="U7" s="31">
        <v>41123</v>
      </c>
      <c r="V7" s="31">
        <v>41130</v>
      </c>
      <c r="W7" s="43" t="s">
        <v>108</v>
      </c>
      <c r="X7" s="31">
        <v>41122</v>
      </c>
      <c r="Y7" s="32">
        <v>2</v>
      </c>
      <c r="Z7" s="33" t="str">
        <f ca="1" t="shared" si="4"/>
        <v>Прекращено</v>
      </c>
      <c r="AA7" s="33" t="str">
        <f t="shared" si="5"/>
        <v>Не выполнено</v>
      </c>
      <c r="AB7" s="31"/>
      <c r="AC7" s="46">
        <v>3</v>
      </c>
      <c r="AD7" s="47">
        <v>0.4</v>
      </c>
      <c r="AE7" s="50">
        <v>380</v>
      </c>
      <c r="AF7" s="33" t="str">
        <f t="shared" si="6"/>
        <v>Заключен</v>
      </c>
      <c r="AG7" s="68">
        <v>1</v>
      </c>
      <c r="AH7" s="74"/>
      <c r="AI7" s="87"/>
      <c r="AJ7" s="88" t="s">
        <v>87</v>
      </c>
    </row>
    <row r="8" spans="1:36" s="30" customFormat="1" ht="52.5" customHeight="1">
      <c r="A8" s="11">
        <v>16</v>
      </c>
      <c r="B8" s="90" t="s">
        <v>110</v>
      </c>
      <c r="C8" s="91" t="s">
        <v>111</v>
      </c>
      <c r="D8" s="1" t="s">
        <v>112</v>
      </c>
      <c r="E8" s="1" t="s">
        <v>57</v>
      </c>
      <c r="F8" s="1" t="s">
        <v>29</v>
      </c>
      <c r="G8" s="1" t="s">
        <v>113</v>
      </c>
      <c r="H8" s="1" t="s">
        <v>9</v>
      </c>
      <c r="I8" s="1" t="s">
        <v>134</v>
      </c>
      <c r="J8" s="92">
        <v>180</v>
      </c>
      <c r="K8" s="2">
        <v>0.98</v>
      </c>
      <c r="L8" s="36">
        <f t="shared" si="0"/>
        <v>183.7</v>
      </c>
      <c r="M8" s="34" t="str">
        <f t="shared" si="1"/>
        <v>100 &lt; P &lt;= 750 кВт</v>
      </c>
      <c r="N8" s="3">
        <v>779</v>
      </c>
      <c r="O8" s="35">
        <f t="shared" si="2"/>
        <v>280440</v>
      </c>
      <c r="P8" s="35">
        <f t="shared" si="3"/>
        <v>330919.2</v>
      </c>
      <c r="Q8" s="3"/>
      <c r="R8" s="31"/>
      <c r="S8" s="51" t="s">
        <v>58</v>
      </c>
      <c r="T8" s="43" t="s">
        <v>114</v>
      </c>
      <c r="U8" s="31">
        <v>41123</v>
      </c>
      <c r="V8" s="31"/>
      <c r="W8" s="43" t="s">
        <v>115</v>
      </c>
      <c r="X8" s="31">
        <v>41122</v>
      </c>
      <c r="Y8" s="32">
        <v>2</v>
      </c>
      <c r="Z8" s="33" t="str">
        <f ca="1" t="shared" si="4"/>
        <v>Прекращено</v>
      </c>
      <c r="AA8" s="33" t="str">
        <f t="shared" si="5"/>
        <v>Не выполнено</v>
      </c>
      <c r="AB8" s="31"/>
      <c r="AC8" s="46">
        <v>2</v>
      </c>
      <c r="AD8" s="47">
        <v>0.4</v>
      </c>
      <c r="AE8" s="50">
        <v>380</v>
      </c>
      <c r="AF8" s="33" t="str">
        <f t="shared" si="6"/>
        <v>В оформлении</v>
      </c>
      <c r="AG8" s="68">
        <v>2</v>
      </c>
      <c r="AH8" s="74"/>
      <c r="AI8" s="87"/>
      <c r="AJ8" s="88" t="s">
        <v>87</v>
      </c>
    </row>
    <row r="9" spans="1:36" s="30" customFormat="1" ht="52.5" customHeight="1">
      <c r="A9" s="11">
        <v>17</v>
      </c>
      <c r="B9" s="90" t="s">
        <v>120</v>
      </c>
      <c r="C9" s="91" t="s">
        <v>69</v>
      </c>
      <c r="D9" s="1" t="s">
        <v>121</v>
      </c>
      <c r="E9" s="1" t="s">
        <v>70</v>
      </c>
      <c r="F9" s="1" t="s">
        <v>29</v>
      </c>
      <c r="G9" s="1" t="s">
        <v>122</v>
      </c>
      <c r="H9" s="1" t="s">
        <v>6</v>
      </c>
      <c r="I9" s="1"/>
      <c r="J9" s="92">
        <v>15</v>
      </c>
      <c r="K9" s="2">
        <v>0.98</v>
      </c>
      <c r="L9" s="36">
        <f t="shared" si="0"/>
        <v>15.3</v>
      </c>
      <c r="M9" s="34" t="str">
        <f t="shared" si="1"/>
        <v>P &lt;= 15 кВт</v>
      </c>
      <c r="N9" s="3">
        <v>550</v>
      </c>
      <c r="O9" s="35">
        <f t="shared" si="2"/>
        <v>466.10169491525426</v>
      </c>
      <c r="P9" s="35">
        <f t="shared" si="3"/>
        <v>550</v>
      </c>
      <c r="Q9" s="3">
        <v>550</v>
      </c>
      <c r="R9" s="31">
        <v>41141</v>
      </c>
      <c r="S9" s="51" t="s">
        <v>54</v>
      </c>
      <c r="T9" s="43" t="s">
        <v>123</v>
      </c>
      <c r="U9" s="31">
        <v>41127</v>
      </c>
      <c r="V9" s="31">
        <v>41138</v>
      </c>
      <c r="W9" s="43" t="s">
        <v>124</v>
      </c>
      <c r="X9" s="31">
        <v>41122</v>
      </c>
      <c r="Y9" s="32">
        <v>2</v>
      </c>
      <c r="Z9" s="33" t="str">
        <f ca="1" t="shared" si="4"/>
        <v>Прекращено</v>
      </c>
      <c r="AA9" s="33" t="str">
        <f t="shared" si="5"/>
        <v>Не выполнено</v>
      </c>
      <c r="AB9" s="31"/>
      <c r="AC9" s="46">
        <v>3</v>
      </c>
      <c r="AD9" s="47">
        <v>0.4</v>
      </c>
      <c r="AE9" s="50">
        <v>380</v>
      </c>
      <c r="AF9" s="33" t="str">
        <f t="shared" si="6"/>
        <v>Заключен</v>
      </c>
      <c r="AG9" s="68">
        <v>1</v>
      </c>
      <c r="AH9" s="74"/>
      <c r="AI9" s="87"/>
      <c r="AJ9" s="88" t="s">
        <v>87</v>
      </c>
    </row>
    <row r="10" spans="1:36" s="30" customFormat="1" ht="52.5" customHeight="1">
      <c r="A10" s="11">
        <v>18</v>
      </c>
      <c r="B10" s="90" t="s">
        <v>76</v>
      </c>
      <c r="C10" s="91" t="s">
        <v>69</v>
      </c>
      <c r="D10" s="1" t="s">
        <v>126</v>
      </c>
      <c r="E10" s="1" t="s">
        <v>70</v>
      </c>
      <c r="F10" s="1" t="s">
        <v>29</v>
      </c>
      <c r="G10" s="1" t="s">
        <v>127</v>
      </c>
      <c r="H10" s="1" t="s">
        <v>6</v>
      </c>
      <c r="I10" s="1"/>
      <c r="J10" s="92">
        <v>15</v>
      </c>
      <c r="K10" s="2">
        <v>0.98</v>
      </c>
      <c r="L10" s="36">
        <f t="shared" si="0"/>
        <v>15.3</v>
      </c>
      <c r="M10" s="34" t="str">
        <f t="shared" si="1"/>
        <v>P &lt;= 15 кВт</v>
      </c>
      <c r="N10" s="3">
        <v>550</v>
      </c>
      <c r="O10" s="35">
        <f t="shared" si="2"/>
        <v>466.10169491525426</v>
      </c>
      <c r="P10" s="35">
        <f t="shared" si="3"/>
        <v>550</v>
      </c>
      <c r="Q10" s="3">
        <v>550</v>
      </c>
      <c r="R10" s="31">
        <v>41145</v>
      </c>
      <c r="S10" s="51" t="s">
        <v>54</v>
      </c>
      <c r="T10" s="43" t="s">
        <v>128</v>
      </c>
      <c r="U10" s="31">
        <v>41127</v>
      </c>
      <c r="V10" s="31">
        <v>41149</v>
      </c>
      <c r="W10" s="43" t="s">
        <v>129</v>
      </c>
      <c r="X10" s="31">
        <v>41122</v>
      </c>
      <c r="Y10" s="32">
        <v>2</v>
      </c>
      <c r="Z10" s="33" t="str">
        <f ca="1" t="shared" si="4"/>
        <v>Прекращено</v>
      </c>
      <c r="AA10" s="33" t="str">
        <f t="shared" si="5"/>
        <v>Не выполнено</v>
      </c>
      <c r="AB10" s="31"/>
      <c r="AC10" s="46">
        <v>3</v>
      </c>
      <c r="AD10" s="47">
        <v>0.4</v>
      </c>
      <c r="AE10" s="50">
        <v>380</v>
      </c>
      <c r="AF10" s="33" t="str">
        <f t="shared" si="6"/>
        <v>Заключен</v>
      </c>
      <c r="AG10" s="68">
        <v>1</v>
      </c>
      <c r="AH10" s="74"/>
      <c r="AI10" s="87"/>
      <c r="AJ10" s="88" t="s">
        <v>87</v>
      </c>
    </row>
    <row r="11" spans="1:36" s="30" customFormat="1" ht="52.5" customHeight="1">
      <c r="A11" s="11">
        <v>19</v>
      </c>
      <c r="B11" s="90" t="s">
        <v>131</v>
      </c>
      <c r="C11" s="91" t="s">
        <v>71</v>
      </c>
      <c r="D11" s="1" t="s">
        <v>132</v>
      </c>
      <c r="E11" s="1" t="s">
        <v>73</v>
      </c>
      <c r="F11" s="1" t="s">
        <v>29</v>
      </c>
      <c r="G11" s="1" t="s">
        <v>133</v>
      </c>
      <c r="H11" s="1" t="s">
        <v>9</v>
      </c>
      <c r="I11" s="1" t="s">
        <v>80</v>
      </c>
      <c r="J11" s="92">
        <v>50</v>
      </c>
      <c r="K11" s="2">
        <v>0.98</v>
      </c>
      <c r="L11" s="36">
        <f t="shared" si="0"/>
        <v>51</v>
      </c>
      <c r="M11" s="34" t="str">
        <f t="shared" si="1"/>
        <v>30 &lt; P &lt;= 100 кВт</v>
      </c>
      <c r="N11" s="3">
        <v>779</v>
      </c>
      <c r="O11" s="35">
        <f t="shared" si="2"/>
        <v>38950</v>
      </c>
      <c r="P11" s="35">
        <f t="shared" si="3"/>
        <v>45961</v>
      </c>
      <c r="Q11" s="3"/>
      <c r="R11" s="31"/>
      <c r="S11" s="51" t="s">
        <v>54</v>
      </c>
      <c r="T11" s="43" t="s">
        <v>135</v>
      </c>
      <c r="U11" s="31">
        <v>41127</v>
      </c>
      <c r="V11" s="31"/>
      <c r="W11" s="43" t="s">
        <v>136</v>
      </c>
      <c r="X11" s="31">
        <v>41122</v>
      </c>
      <c r="Y11" s="32">
        <v>2</v>
      </c>
      <c r="Z11" s="33" t="str">
        <f ca="1" t="shared" si="4"/>
        <v>Прекращено</v>
      </c>
      <c r="AA11" s="33" t="str">
        <f t="shared" si="5"/>
        <v>Не выполнено</v>
      </c>
      <c r="AB11" s="31"/>
      <c r="AC11" s="46">
        <v>3</v>
      </c>
      <c r="AD11" s="47">
        <v>0.4</v>
      </c>
      <c r="AE11" s="50">
        <v>380</v>
      </c>
      <c r="AF11" s="33" t="str">
        <f t="shared" si="6"/>
        <v>В оформлении</v>
      </c>
      <c r="AG11" s="68">
        <v>1</v>
      </c>
      <c r="AH11" s="74"/>
      <c r="AI11" s="87"/>
      <c r="AJ11" s="88" t="s">
        <v>87</v>
      </c>
    </row>
    <row r="12" spans="1:36" s="30" customFormat="1" ht="52.5" customHeight="1">
      <c r="A12" s="11">
        <v>20</v>
      </c>
      <c r="B12" s="90" t="s">
        <v>139</v>
      </c>
      <c r="C12" s="91" t="s">
        <v>140</v>
      </c>
      <c r="D12" s="1" t="s">
        <v>141</v>
      </c>
      <c r="E12" s="1" t="s">
        <v>57</v>
      </c>
      <c r="F12" s="1" t="s">
        <v>29</v>
      </c>
      <c r="G12" s="1" t="s">
        <v>142</v>
      </c>
      <c r="H12" s="1" t="s">
        <v>9</v>
      </c>
      <c r="I12" s="1" t="s">
        <v>143</v>
      </c>
      <c r="J12" s="92">
        <v>33.5</v>
      </c>
      <c r="K12" s="2">
        <v>0.98</v>
      </c>
      <c r="L12" s="36">
        <f t="shared" si="0"/>
        <v>34.2</v>
      </c>
      <c r="M12" s="34" t="str">
        <f t="shared" si="1"/>
        <v>30 &lt; P &lt;= 100 кВт</v>
      </c>
      <c r="N12" s="3">
        <v>779</v>
      </c>
      <c r="O12" s="35">
        <f t="shared" si="2"/>
        <v>26096.5</v>
      </c>
      <c r="P12" s="35">
        <f t="shared" si="3"/>
        <v>30793.87</v>
      </c>
      <c r="Q12" s="3"/>
      <c r="R12" s="31"/>
      <c r="S12" s="51" t="s">
        <v>54</v>
      </c>
      <c r="T12" s="43" t="s">
        <v>144</v>
      </c>
      <c r="U12" s="31">
        <v>41127</v>
      </c>
      <c r="V12" s="31"/>
      <c r="W12" s="43" t="s">
        <v>145</v>
      </c>
      <c r="X12" s="31">
        <v>41122</v>
      </c>
      <c r="Y12" s="32">
        <v>2</v>
      </c>
      <c r="Z12" s="33" t="str">
        <f ca="1" t="shared" si="4"/>
        <v>Прекращено</v>
      </c>
      <c r="AA12" s="33" t="str">
        <f t="shared" si="5"/>
        <v>Не выполнено</v>
      </c>
      <c r="AB12" s="31"/>
      <c r="AC12" s="46">
        <v>3</v>
      </c>
      <c r="AD12" s="47">
        <v>0.4</v>
      </c>
      <c r="AE12" s="50">
        <v>380</v>
      </c>
      <c r="AF12" s="33" t="str">
        <f t="shared" si="6"/>
        <v>В оформлении</v>
      </c>
      <c r="AG12" s="68">
        <v>1</v>
      </c>
      <c r="AH12" s="74"/>
      <c r="AI12" s="87"/>
      <c r="AJ12" s="88" t="s">
        <v>87</v>
      </c>
    </row>
    <row r="13" spans="1:36" s="30" customFormat="1" ht="52.5" customHeight="1">
      <c r="A13" s="11">
        <v>21</v>
      </c>
      <c r="B13" s="90" t="s">
        <v>147</v>
      </c>
      <c r="C13" s="91" t="s">
        <v>148</v>
      </c>
      <c r="D13" s="1" t="s">
        <v>149</v>
      </c>
      <c r="E13" s="1" t="s">
        <v>57</v>
      </c>
      <c r="F13" s="1" t="s">
        <v>29</v>
      </c>
      <c r="G13" s="1" t="s">
        <v>150</v>
      </c>
      <c r="H13" s="1" t="s">
        <v>9</v>
      </c>
      <c r="I13" s="1" t="s">
        <v>80</v>
      </c>
      <c r="J13" s="92">
        <v>40</v>
      </c>
      <c r="K13" s="2">
        <v>0.98</v>
      </c>
      <c r="L13" s="36">
        <f t="shared" si="0"/>
        <v>40.8</v>
      </c>
      <c r="M13" s="34" t="str">
        <f t="shared" si="1"/>
        <v>30 &lt; P &lt;= 100 кВт</v>
      </c>
      <c r="N13" s="3">
        <v>779</v>
      </c>
      <c r="O13" s="35">
        <f t="shared" si="2"/>
        <v>31160</v>
      </c>
      <c r="P13" s="35">
        <f t="shared" si="3"/>
        <v>36768.8</v>
      </c>
      <c r="Q13" s="3"/>
      <c r="R13" s="31"/>
      <c r="S13" s="51" t="s">
        <v>54</v>
      </c>
      <c r="T13" s="43" t="s">
        <v>151</v>
      </c>
      <c r="U13" s="31">
        <v>41134</v>
      </c>
      <c r="V13" s="31"/>
      <c r="W13" s="43" t="s">
        <v>152</v>
      </c>
      <c r="X13" s="31">
        <v>41131</v>
      </c>
      <c r="Y13" s="32">
        <v>2</v>
      </c>
      <c r="Z13" s="33" t="str">
        <f ca="1" t="shared" si="4"/>
        <v>Прекращено</v>
      </c>
      <c r="AA13" s="33" t="str">
        <f t="shared" si="5"/>
        <v>Не выполнено</v>
      </c>
      <c r="AB13" s="31"/>
      <c r="AC13" s="46">
        <v>3</v>
      </c>
      <c r="AD13" s="47">
        <v>0.4</v>
      </c>
      <c r="AE13" s="50">
        <v>380</v>
      </c>
      <c r="AF13" s="33" t="str">
        <f t="shared" si="6"/>
        <v>В оформлении</v>
      </c>
      <c r="AG13" s="68">
        <v>1</v>
      </c>
      <c r="AH13" s="74"/>
      <c r="AI13" s="87"/>
      <c r="AJ13" s="88" t="s">
        <v>87</v>
      </c>
    </row>
    <row r="14" spans="1:36" s="30" customFormat="1" ht="52.5" customHeight="1">
      <c r="A14" s="11">
        <v>22</v>
      </c>
      <c r="B14" s="90" t="s">
        <v>153</v>
      </c>
      <c r="C14" s="91" t="s">
        <v>154</v>
      </c>
      <c r="D14" s="1" t="s">
        <v>155</v>
      </c>
      <c r="E14" s="1" t="s">
        <v>72</v>
      </c>
      <c r="F14" s="1" t="s">
        <v>29</v>
      </c>
      <c r="G14" s="1" t="s">
        <v>156</v>
      </c>
      <c r="H14" s="1" t="s">
        <v>6</v>
      </c>
      <c r="I14" s="1"/>
      <c r="J14" s="92">
        <v>15</v>
      </c>
      <c r="K14" s="2">
        <v>0.98</v>
      </c>
      <c r="L14" s="36">
        <f t="shared" si="0"/>
        <v>15.3</v>
      </c>
      <c r="M14" s="34" t="str">
        <f t="shared" si="1"/>
        <v>P &lt;= 15 кВт</v>
      </c>
      <c r="N14" s="3">
        <v>550</v>
      </c>
      <c r="O14" s="35">
        <f t="shared" si="2"/>
        <v>466.10169491525426</v>
      </c>
      <c r="P14" s="35">
        <f t="shared" si="3"/>
        <v>550</v>
      </c>
      <c r="Q14" s="3">
        <v>550</v>
      </c>
      <c r="R14" s="31">
        <v>41135</v>
      </c>
      <c r="S14" s="51" t="s">
        <v>54</v>
      </c>
      <c r="T14" s="43" t="s">
        <v>157</v>
      </c>
      <c r="U14" s="31">
        <v>41135</v>
      </c>
      <c r="V14" s="31">
        <v>41137</v>
      </c>
      <c r="W14" s="43" t="s">
        <v>158</v>
      </c>
      <c r="X14" s="31">
        <v>41131</v>
      </c>
      <c r="Y14" s="32">
        <v>2</v>
      </c>
      <c r="Z14" s="33" t="str">
        <f ca="1" t="shared" si="4"/>
        <v>Прекращено</v>
      </c>
      <c r="AA14" s="33" t="str">
        <f t="shared" si="5"/>
        <v>Не выполнено</v>
      </c>
      <c r="AB14" s="31"/>
      <c r="AC14" s="46">
        <v>3</v>
      </c>
      <c r="AD14" s="47">
        <v>0.4</v>
      </c>
      <c r="AE14" s="50">
        <v>380</v>
      </c>
      <c r="AF14" s="33" t="str">
        <f t="shared" si="6"/>
        <v>Заключен</v>
      </c>
      <c r="AG14" s="68">
        <v>1</v>
      </c>
      <c r="AH14" s="74"/>
      <c r="AI14" s="87"/>
      <c r="AJ14" s="88" t="s">
        <v>87</v>
      </c>
    </row>
    <row r="15" spans="1:36" s="30" customFormat="1" ht="52.5" customHeight="1">
      <c r="A15" s="11">
        <v>23</v>
      </c>
      <c r="B15" s="90" t="s">
        <v>159</v>
      </c>
      <c r="C15" s="91" t="s">
        <v>160</v>
      </c>
      <c r="D15" s="1" t="s">
        <v>161</v>
      </c>
      <c r="E15" s="1" t="s">
        <v>72</v>
      </c>
      <c r="F15" s="1" t="s">
        <v>29</v>
      </c>
      <c r="G15" s="1" t="s">
        <v>162</v>
      </c>
      <c r="H15" s="1" t="s">
        <v>6</v>
      </c>
      <c r="I15" s="1"/>
      <c r="J15" s="92">
        <v>8</v>
      </c>
      <c r="K15" s="2">
        <v>0.98</v>
      </c>
      <c r="L15" s="36">
        <f t="shared" si="0"/>
        <v>8.2</v>
      </c>
      <c r="M15" s="34" t="str">
        <f t="shared" si="1"/>
        <v>P &lt;= 15 кВт</v>
      </c>
      <c r="N15" s="3">
        <v>550</v>
      </c>
      <c r="O15" s="35">
        <f t="shared" si="2"/>
        <v>466.10169491525426</v>
      </c>
      <c r="P15" s="35">
        <f t="shared" si="3"/>
        <v>550</v>
      </c>
      <c r="Q15" s="3"/>
      <c r="R15" s="31"/>
      <c r="S15" s="51" t="s">
        <v>54</v>
      </c>
      <c r="T15" s="43" t="s">
        <v>163</v>
      </c>
      <c r="U15" s="31">
        <v>41135</v>
      </c>
      <c r="V15" s="31">
        <v>41137</v>
      </c>
      <c r="W15" s="43" t="s">
        <v>164</v>
      </c>
      <c r="X15" s="31">
        <v>41131</v>
      </c>
      <c r="Y15" s="32">
        <v>2</v>
      </c>
      <c r="Z15" s="33" t="str">
        <f ca="1" t="shared" si="4"/>
        <v>Прекращено</v>
      </c>
      <c r="AA15" s="33" t="str">
        <f t="shared" si="5"/>
        <v>Не выполнено</v>
      </c>
      <c r="AB15" s="31"/>
      <c r="AC15" s="46">
        <v>3</v>
      </c>
      <c r="AD15" s="47">
        <v>0.4</v>
      </c>
      <c r="AE15" s="50">
        <v>220</v>
      </c>
      <c r="AF15" s="33" t="str">
        <f t="shared" si="6"/>
        <v>Заключен</v>
      </c>
      <c r="AG15" s="68">
        <v>1</v>
      </c>
      <c r="AH15" s="74"/>
      <c r="AI15" s="87"/>
      <c r="AJ15" s="88" t="s">
        <v>87</v>
      </c>
    </row>
    <row r="16" spans="1:36" s="30" customFormat="1" ht="52.5" customHeight="1">
      <c r="A16" s="11">
        <v>24</v>
      </c>
      <c r="B16" s="90" t="s">
        <v>165</v>
      </c>
      <c r="C16" s="91" t="s">
        <v>69</v>
      </c>
      <c r="D16" s="1" t="s">
        <v>166</v>
      </c>
      <c r="E16" s="1" t="s">
        <v>72</v>
      </c>
      <c r="F16" s="1" t="s">
        <v>29</v>
      </c>
      <c r="G16" s="1" t="s">
        <v>167</v>
      </c>
      <c r="H16" s="1" t="s">
        <v>6</v>
      </c>
      <c r="I16" s="1"/>
      <c r="J16" s="92">
        <v>15</v>
      </c>
      <c r="K16" s="2">
        <v>0.98</v>
      </c>
      <c r="L16" s="36">
        <f t="shared" si="0"/>
        <v>15.3</v>
      </c>
      <c r="M16" s="34" t="str">
        <f t="shared" si="1"/>
        <v>P &lt;= 15 кВт</v>
      </c>
      <c r="N16" s="3">
        <v>550</v>
      </c>
      <c r="O16" s="35">
        <f t="shared" si="2"/>
        <v>466.10169491525426</v>
      </c>
      <c r="P16" s="35">
        <f t="shared" si="3"/>
        <v>550</v>
      </c>
      <c r="Q16" s="3">
        <v>550</v>
      </c>
      <c r="R16" s="31">
        <v>41133</v>
      </c>
      <c r="S16" s="51" t="s">
        <v>54</v>
      </c>
      <c r="T16" s="43" t="s">
        <v>168</v>
      </c>
      <c r="U16" s="31">
        <v>41135</v>
      </c>
      <c r="V16" s="31">
        <v>41136</v>
      </c>
      <c r="W16" s="43" t="s">
        <v>169</v>
      </c>
      <c r="X16" s="31">
        <v>41131</v>
      </c>
      <c r="Y16" s="32">
        <v>2</v>
      </c>
      <c r="Z16" s="33" t="str">
        <f ca="1" t="shared" si="4"/>
        <v>Прекращено</v>
      </c>
      <c r="AA16" s="33" t="str">
        <f t="shared" si="5"/>
        <v>Не выполнено</v>
      </c>
      <c r="AB16" s="31"/>
      <c r="AC16" s="46">
        <v>3</v>
      </c>
      <c r="AD16" s="47">
        <v>0.4</v>
      </c>
      <c r="AE16" s="50">
        <v>380</v>
      </c>
      <c r="AF16" s="33" t="str">
        <f t="shared" si="6"/>
        <v>Заключен</v>
      </c>
      <c r="AG16" s="68">
        <v>1</v>
      </c>
      <c r="AH16" s="74"/>
      <c r="AI16" s="87"/>
      <c r="AJ16" s="88" t="s">
        <v>87</v>
      </c>
    </row>
    <row r="17" spans="1:36" s="30" customFormat="1" ht="52.5" customHeight="1">
      <c r="A17" s="11">
        <v>25</v>
      </c>
      <c r="B17" s="90" t="s">
        <v>170</v>
      </c>
      <c r="C17" s="91" t="s">
        <v>171</v>
      </c>
      <c r="D17" s="1" t="s">
        <v>172</v>
      </c>
      <c r="E17" s="1" t="s">
        <v>72</v>
      </c>
      <c r="F17" s="1" t="s">
        <v>29</v>
      </c>
      <c r="G17" s="1" t="s">
        <v>173</v>
      </c>
      <c r="H17" s="1" t="s">
        <v>9</v>
      </c>
      <c r="I17" s="1" t="s">
        <v>174</v>
      </c>
      <c r="J17" s="92">
        <v>1</v>
      </c>
      <c r="K17" s="2">
        <v>0.98</v>
      </c>
      <c r="L17" s="36">
        <f t="shared" si="0"/>
        <v>1</v>
      </c>
      <c r="M17" s="34" t="str">
        <f t="shared" si="1"/>
        <v>P &lt;= 15 кВт</v>
      </c>
      <c r="N17" s="3">
        <v>550</v>
      </c>
      <c r="O17" s="35">
        <f t="shared" si="2"/>
        <v>466.10169491525426</v>
      </c>
      <c r="P17" s="35">
        <f t="shared" si="3"/>
        <v>550</v>
      </c>
      <c r="Q17" s="3">
        <v>550</v>
      </c>
      <c r="R17" s="31">
        <v>41148</v>
      </c>
      <c r="S17" s="51" t="s">
        <v>54</v>
      </c>
      <c r="T17" s="43" t="s">
        <v>175</v>
      </c>
      <c r="U17" s="31">
        <v>41135</v>
      </c>
      <c r="V17" s="31">
        <v>41145</v>
      </c>
      <c r="W17" s="43" t="s">
        <v>176</v>
      </c>
      <c r="X17" s="31">
        <v>41131</v>
      </c>
      <c r="Y17" s="32">
        <v>2</v>
      </c>
      <c r="Z17" s="33" t="str">
        <f ca="1" t="shared" si="4"/>
        <v>Прекращено</v>
      </c>
      <c r="AA17" s="33" t="str">
        <f t="shared" si="5"/>
        <v>Не выполнено</v>
      </c>
      <c r="AB17" s="31"/>
      <c r="AC17" s="46">
        <v>3</v>
      </c>
      <c r="AD17" s="47">
        <v>0.4</v>
      </c>
      <c r="AE17" s="50">
        <v>220</v>
      </c>
      <c r="AF17" s="33" t="str">
        <f t="shared" si="6"/>
        <v>Заключен</v>
      </c>
      <c r="AG17" s="68">
        <v>1</v>
      </c>
      <c r="AH17" s="74"/>
      <c r="AI17" s="87"/>
      <c r="AJ17" s="88" t="s">
        <v>87</v>
      </c>
    </row>
    <row r="18" spans="1:36" s="30" customFormat="1" ht="52.5" customHeight="1">
      <c r="A18" s="11">
        <v>26</v>
      </c>
      <c r="B18" s="90" t="s">
        <v>177</v>
      </c>
      <c r="C18" s="91" t="s">
        <v>178</v>
      </c>
      <c r="D18" s="1" t="s">
        <v>179</v>
      </c>
      <c r="E18" s="1" t="s">
        <v>57</v>
      </c>
      <c r="F18" s="1" t="s">
        <v>29</v>
      </c>
      <c r="G18" s="1" t="s">
        <v>180</v>
      </c>
      <c r="H18" s="1" t="s">
        <v>9</v>
      </c>
      <c r="I18" s="1" t="s">
        <v>134</v>
      </c>
      <c r="J18" s="92">
        <v>25</v>
      </c>
      <c r="K18" s="2">
        <v>0.98</v>
      </c>
      <c r="L18" s="36">
        <f t="shared" si="0"/>
        <v>25.5</v>
      </c>
      <c r="M18" s="34" t="str">
        <f t="shared" si="1"/>
        <v>15 &lt; P &lt;= 30 кВт</v>
      </c>
      <c r="N18" s="3">
        <v>779</v>
      </c>
      <c r="O18" s="35">
        <f t="shared" si="2"/>
        <v>19475</v>
      </c>
      <c r="P18" s="35">
        <f t="shared" si="3"/>
        <v>22980.5</v>
      </c>
      <c r="Q18" s="3"/>
      <c r="R18" s="31"/>
      <c r="S18" s="51" t="s">
        <v>54</v>
      </c>
      <c r="T18" s="43" t="s">
        <v>181</v>
      </c>
      <c r="U18" s="31">
        <v>41136</v>
      </c>
      <c r="V18" s="31">
        <v>41141</v>
      </c>
      <c r="W18" s="43" t="s">
        <v>182</v>
      </c>
      <c r="X18" s="31">
        <v>41135</v>
      </c>
      <c r="Y18" s="32">
        <v>2</v>
      </c>
      <c r="Z18" s="33" t="str">
        <f ca="1" t="shared" si="4"/>
        <v>Прекращено</v>
      </c>
      <c r="AA18" s="33" t="str">
        <f t="shared" si="5"/>
        <v>Не выполнено</v>
      </c>
      <c r="AB18" s="31"/>
      <c r="AC18" s="46">
        <v>3</v>
      </c>
      <c r="AD18" s="47">
        <v>0.4</v>
      </c>
      <c r="AE18" s="50">
        <v>380</v>
      </c>
      <c r="AF18" s="33" t="str">
        <f t="shared" si="6"/>
        <v>Заключен</v>
      </c>
      <c r="AG18" s="68">
        <v>1</v>
      </c>
      <c r="AH18" s="74"/>
      <c r="AI18" s="87"/>
      <c r="AJ18" s="88" t="s">
        <v>87</v>
      </c>
    </row>
    <row r="19" spans="1:36" s="30" customFormat="1" ht="52.5" customHeight="1">
      <c r="A19" s="11">
        <v>27</v>
      </c>
      <c r="B19" s="90" t="s">
        <v>183</v>
      </c>
      <c r="C19" s="91" t="s">
        <v>69</v>
      </c>
      <c r="D19" s="1" t="s">
        <v>184</v>
      </c>
      <c r="E19" s="1" t="s">
        <v>72</v>
      </c>
      <c r="F19" s="1" t="s">
        <v>29</v>
      </c>
      <c r="G19" s="1" t="s">
        <v>185</v>
      </c>
      <c r="H19" s="1" t="s">
        <v>6</v>
      </c>
      <c r="I19" s="1"/>
      <c r="J19" s="92">
        <v>15</v>
      </c>
      <c r="K19" s="2">
        <v>0.98</v>
      </c>
      <c r="L19" s="36">
        <f t="shared" si="0"/>
        <v>15.3</v>
      </c>
      <c r="M19" s="34" t="str">
        <f t="shared" si="1"/>
        <v>P &lt;= 15 кВт</v>
      </c>
      <c r="N19" s="3">
        <v>550</v>
      </c>
      <c r="O19" s="35">
        <f t="shared" si="2"/>
        <v>466.10169491525426</v>
      </c>
      <c r="P19" s="35">
        <f t="shared" si="3"/>
        <v>550</v>
      </c>
      <c r="Q19" s="3">
        <v>550</v>
      </c>
      <c r="R19" s="31">
        <v>41140</v>
      </c>
      <c r="S19" s="51" t="s">
        <v>54</v>
      </c>
      <c r="T19" s="43" t="s">
        <v>186</v>
      </c>
      <c r="U19" s="31">
        <v>41138</v>
      </c>
      <c r="V19" s="31">
        <v>41143</v>
      </c>
      <c r="W19" s="43" t="s">
        <v>187</v>
      </c>
      <c r="X19" s="31">
        <v>41137</v>
      </c>
      <c r="Y19" s="32">
        <v>2</v>
      </c>
      <c r="Z19" s="33" t="str">
        <f ca="1" t="shared" si="4"/>
        <v>Прекращено</v>
      </c>
      <c r="AA19" s="33" t="str">
        <f t="shared" si="5"/>
        <v>Не выполнено</v>
      </c>
      <c r="AB19" s="31"/>
      <c r="AC19" s="46">
        <v>3</v>
      </c>
      <c r="AD19" s="47">
        <v>0.4</v>
      </c>
      <c r="AE19" s="50">
        <v>380</v>
      </c>
      <c r="AF19" s="33" t="str">
        <f t="shared" si="6"/>
        <v>Заключен</v>
      </c>
      <c r="AG19" s="68">
        <v>1</v>
      </c>
      <c r="AH19" s="74"/>
      <c r="AI19" s="87"/>
      <c r="AJ19" s="88" t="s">
        <v>87</v>
      </c>
    </row>
    <row r="20" spans="1:36" s="30" customFormat="1" ht="52.5" customHeight="1">
      <c r="A20" s="11">
        <v>28</v>
      </c>
      <c r="B20" s="90" t="s">
        <v>190</v>
      </c>
      <c r="C20" s="91" t="s">
        <v>191</v>
      </c>
      <c r="D20" s="1" t="s">
        <v>192</v>
      </c>
      <c r="E20" s="1" t="s">
        <v>73</v>
      </c>
      <c r="F20" s="1" t="s">
        <v>29</v>
      </c>
      <c r="G20" s="1" t="s">
        <v>193</v>
      </c>
      <c r="H20" s="1" t="s">
        <v>9</v>
      </c>
      <c r="I20" s="1" t="s">
        <v>80</v>
      </c>
      <c r="J20" s="92">
        <v>6</v>
      </c>
      <c r="K20" s="2">
        <v>0.98</v>
      </c>
      <c r="L20" s="36">
        <f t="shared" si="0"/>
        <v>6.1</v>
      </c>
      <c r="M20" s="34" t="str">
        <f t="shared" si="1"/>
        <v>P &lt;= 15 кВт</v>
      </c>
      <c r="N20" s="3">
        <v>550</v>
      </c>
      <c r="O20" s="35">
        <f t="shared" si="2"/>
        <v>466.10169491525426</v>
      </c>
      <c r="P20" s="35">
        <f t="shared" si="3"/>
        <v>550</v>
      </c>
      <c r="Q20" s="3">
        <v>550</v>
      </c>
      <c r="R20" s="31">
        <v>41158</v>
      </c>
      <c r="S20" s="51" t="s">
        <v>54</v>
      </c>
      <c r="T20" s="43" t="s">
        <v>194</v>
      </c>
      <c r="U20" s="31">
        <v>41150</v>
      </c>
      <c r="V20" s="31">
        <v>41155</v>
      </c>
      <c r="W20" s="43" t="s">
        <v>195</v>
      </c>
      <c r="X20" s="31">
        <v>41149</v>
      </c>
      <c r="Y20" s="32">
        <v>2</v>
      </c>
      <c r="Z20" s="33" t="str">
        <f ca="1" t="shared" si="4"/>
        <v>Прекращено</v>
      </c>
      <c r="AA20" s="33" t="str">
        <f t="shared" si="5"/>
        <v>Не выполнено</v>
      </c>
      <c r="AB20" s="31"/>
      <c r="AC20" s="46">
        <v>3</v>
      </c>
      <c r="AD20" s="47">
        <v>0.4</v>
      </c>
      <c r="AE20" s="50">
        <v>220</v>
      </c>
      <c r="AF20" s="33" t="str">
        <f t="shared" si="6"/>
        <v>Заключен</v>
      </c>
      <c r="AG20" s="68">
        <v>1</v>
      </c>
      <c r="AH20" s="74"/>
      <c r="AI20" s="87"/>
      <c r="AJ20" s="88" t="s">
        <v>87</v>
      </c>
    </row>
    <row r="21" spans="1:36" s="30" customFormat="1" ht="52.5" customHeight="1">
      <c r="A21" s="11">
        <v>29</v>
      </c>
      <c r="B21" s="90" t="s">
        <v>196</v>
      </c>
      <c r="C21" s="91" t="s">
        <v>69</v>
      </c>
      <c r="D21" s="1" t="s">
        <v>197</v>
      </c>
      <c r="E21" s="1" t="s">
        <v>72</v>
      </c>
      <c r="F21" s="1" t="s">
        <v>29</v>
      </c>
      <c r="G21" s="1" t="s">
        <v>198</v>
      </c>
      <c r="H21" s="1" t="s">
        <v>6</v>
      </c>
      <c r="I21" s="1"/>
      <c r="J21" s="92">
        <v>15</v>
      </c>
      <c r="K21" s="2">
        <v>0.98</v>
      </c>
      <c r="L21" s="36">
        <f t="shared" si="0"/>
        <v>15.3</v>
      </c>
      <c r="M21" s="34" t="str">
        <f t="shared" si="1"/>
        <v>P &lt;= 15 кВт</v>
      </c>
      <c r="N21" s="3">
        <v>550</v>
      </c>
      <c r="O21" s="35">
        <f t="shared" si="2"/>
        <v>466.10169491525426</v>
      </c>
      <c r="P21" s="35">
        <f t="shared" si="3"/>
        <v>550</v>
      </c>
      <c r="Q21" s="3"/>
      <c r="R21" s="31"/>
      <c r="S21" s="51" t="s">
        <v>54</v>
      </c>
      <c r="T21" s="43" t="s">
        <v>199</v>
      </c>
      <c r="U21" s="31">
        <v>41150</v>
      </c>
      <c r="V21" s="31"/>
      <c r="W21" s="43" t="s">
        <v>200</v>
      </c>
      <c r="X21" s="31">
        <v>41150</v>
      </c>
      <c r="Y21" s="32">
        <v>2</v>
      </c>
      <c r="Z21" s="33" t="str">
        <f ca="1" t="shared" si="4"/>
        <v>Прекращено</v>
      </c>
      <c r="AA21" s="33" t="str">
        <f t="shared" si="5"/>
        <v>Не выполнено</v>
      </c>
      <c r="AB21" s="31"/>
      <c r="AC21" s="46">
        <v>3</v>
      </c>
      <c r="AD21" s="47">
        <v>0.4</v>
      </c>
      <c r="AE21" s="50">
        <v>380</v>
      </c>
      <c r="AF21" s="33" t="str">
        <f t="shared" si="6"/>
        <v>В оформлении</v>
      </c>
      <c r="AG21" s="68">
        <v>1</v>
      </c>
      <c r="AH21" s="74"/>
      <c r="AI21" s="87"/>
      <c r="AJ21" s="88" t="s">
        <v>87</v>
      </c>
    </row>
    <row r="22" spans="1:36" s="30" customFormat="1" ht="52.5" customHeight="1">
      <c r="A22" s="11">
        <v>30</v>
      </c>
      <c r="B22" s="90" t="s">
        <v>201</v>
      </c>
      <c r="C22" s="91" t="s">
        <v>69</v>
      </c>
      <c r="D22" s="1" t="s">
        <v>202</v>
      </c>
      <c r="E22" s="1" t="s">
        <v>72</v>
      </c>
      <c r="F22" s="1" t="s">
        <v>29</v>
      </c>
      <c r="G22" s="1" t="s">
        <v>203</v>
      </c>
      <c r="H22" s="1" t="s">
        <v>6</v>
      </c>
      <c r="I22" s="1"/>
      <c r="J22" s="92">
        <v>7</v>
      </c>
      <c r="K22" s="2">
        <v>0.98</v>
      </c>
      <c r="L22" s="36">
        <f t="shared" si="0"/>
        <v>7.1</v>
      </c>
      <c r="M22" s="34" t="str">
        <f t="shared" si="1"/>
        <v>P &lt;= 15 кВт</v>
      </c>
      <c r="N22" s="3">
        <v>550</v>
      </c>
      <c r="O22" s="35">
        <f t="shared" si="2"/>
        <v>466.10169491525426</v>
      </c>
      <c r="P22" s="35">
        <f t="shared" si="3"/>
        <v>550</v>
      </c>
      <c r="Q22" s="3"/>
      <c r="R22" s="31"/>
      <c r="S22" s="51" t="s">
        <v>54</v>
      </c>
      <c r="T22" s="43" t="s">
        <v>204</v>
      </c>
      <c r="U22" s="31">
        <v>41150</v>
      </c>
      <c r="V22" s="31">
        <v>41156</v>
      </c>
      <c r="W22" s="43" t="s">
        <v>205</v>
      </c>
      <c r="X22" s="31">
        <v>41150</v>
      </c>
      <c r="Y22" s="32">
        <v>2</v>
      </c>
      <c r="Z22" s="33" t="str">
        <f ca="1" t="shared" si="4"/>
        <v>Прекращено</v>
      </c>
      <c r="AA22" s="33" t="str">
        <f t="shared" si="5"/>
        <v>Не выполнено</v>
      </c>
      <c r="AB22" s="31"/>
      <c r="AC22" s="46">
        <v>3</v>
      </c>
      <c r="AD22" s="47">
        <v>0.4</v>
      </c>
      <c r="AE22" s="50">
        <v>220</v>
      </c>
      <c r="AF22" s="33" t="str">
        <f t="shared" si="6"/>
        <v>Заключен</v>
      </c>
      <c r="AG22" s="68">
        <v>1</v>
      </c>
      <c r="AH22" s="74"/>
      <c r="AI22" s="87"/>
      <c r="AJ22" s="88" t="s">
        <v>87</v>
      </c>
    </row>
    <row r="23" spans="1:36" s="30" customFormat="1" ht="52.5" customHeight="1">
      <c r="A23" s="11">
        <v>31</v>
      </c>
      <c r="B23" s="90" t="s">
        <v>206</v>
      </c>
      <c r="C23" s="91" t="s">
        <v>69</v>
      </c>
      <c r="D23" s="1" t="s">
        <v>207</v>
      </c>
      <c r="E23" s="1" t="s">
        <v>70</v>
      </c>
      <c r="F23" s="1" t="s">
        <v>29</v>
      </c>
      <c r="G23" s="1" t="s">
        <v>208</v>
      </c>
      <c r="H23" s="1" t="s">
        <v>6</v>
      </c>
      <c r="I23" s="1"/>
      <c r="J23" s="92">
        <v>7</v>
      </c>
      <c r="K23" s="2">
        <v>0.98</v>
      </c>
      <c r="L23" s="36">
        <f t="shared" si="0"/>
        <v>7.1</v>
      </c>
      <c r="M23" s="34" t="str">
        <f t="shared" si="1"/>
        <v>P &lt;= 15 кВт</v>
      </c>
      <c r="N23" s="3">
        <v>550</v>
      </c>
      <c r="O23" s="35">
        <f t="shared" si="2"/>
        <v>466.10169491525426</v>
      </c>
      <c r="P23" s="35">
        <f t="shared" si="3"/>
        <v>550</v>
      </c>
      <c r="Q23" s="3"/>
      <c r="R23" s="31"/>
      <c r="S23" s="51" t="s">
        <v>54</v>
      </c>
      <c r="T23" s="43" t="s">
        <v>209</v>
      </c>
      <c r="U23" s="31">
        <v>41150</v>
      </c>
      <c r="V23" s="31">
        <v>41156</v>
      </c>
      <c r="W23" s="43" t="s">
        <v>210</v>
      </c>
      <c r="X23" s="31">
        <v>41150</v>
      </c>
      <c r="Y23" s="32">
        <v>2</v>
      </c>
      <c r="Z23" s="33" t="str">
        <f ca="1" t="shared" si="4"/>
        <v>Прекращено</v>
      </c>
      <c r="AA23" s="33" t="str">
        <f t="shared" si="5"/>
        <v>Не выполнено</v>
      </c>
      <c r="AB23" s="31"/>
      <c r="AC23" s="46">
        <v>3</v>
      </c>
      <c r="AD23" s="47">
        <v>0.4</v>
      </c>
      <c r="AE23" s="50">
        <v>220</v>
      </c>
      <c r="AF23" s="33" t="str">
        <f t="shared" si="6"/>
        <v>Заключен</v>
      </c>
      <c r="AG23" s="68">
        <v>1</v>
      </c>
      <c r="AH23" s="74"/>
      <c r="AI23" s="87"/>
      <c r="AJ23" s="88" t="s">
        <v>87</v>
      </c>
    </row>
    <row r="24" spans="1:36" s="30" customFormat="1" ht="52.5" customHeight="1">
      <c r="A24" s="11">
        <v>32</v>
      </c>
      <c r="B24" s="90" t="s">
        <v>211</v>
      </c>
      <c r="C24" s="91" t="s">
        <v>69</v>
      </c>
      <c r="D24" s="1" t="s">
        <v>212</v>
      </c>
      <c r="E24" s="1" t="s">
        <v>70</v>
      </c>
      <c r="F24" s="1" t="s">
        <v>29</v>
      </c>
      <c r="G24" s="1" t="s">
        <v>213</v>
      </c>
      <c r="H24" s="1" t="s">
        <v>6</v>
      </c>
      <c r="I24" s="1"/>
      <c r="J24" s="92">
        <v>10</v>
      </c>
      <c r="K24" s="2">
        <v>0.98</v>
      </c>
      <c r="L24" s="36">
        <f t="shared" si="0"/>
        <v>10.2</v>
      </c>
      <c r="M24" s="34" t="str">
        <f t="shared" si="1"/>
        <v>P &lt;= 15 кВт</v>
      </c>
      <c r="N24" s="3">
        <v>550</v>
      </c>
      <c r="O24" s="35">
        <f t="shared" si="2"/>
        <v>466.10169491525426</v>
      </c>
      <c r="P24" s="35">
        <f t="shared" si="3"/>
        <v>550</v>
      </c>
      <c r="Q24" s="3"/>
      <c r="R24" s="31"/>
      <c r="S24" s="51" t="s">
        <v>54</v>
      </c>
      <c r="T24" s="43" t="s">
        <v>214</v>
      </c>
      <c r="U24" s="31">
        <v>41150</v>
      </c>
      <c r="V24" s="31">
        <v>41156</v>
      </c>
      <c r="W24" s="43" t="s">
        <v>215</v>
      </c>
      <c r="X24" s="31">
        <v>41150</v>
      </c>
      <c r="Y24" s="32">
        <v>2</v>
      </c>
      <c r="Z24" s="33" t="str">
        <f ca="1" t="shared" si="4"/>
        <v>Прекращено</v>
      </c>
      <c r="AA24" s="33" t="str">
        <f t="shared" si="5"/>
        <v>Не выполнено</v>
      </c>
      <c r="AB24" s="31"/>
      <c r="AC24" s="46">
        <v>3</v>
      </c>
      <c r="AD24" s="47">
        <v>0.4</v>
      </c>
      <c r="AE24" s="50">
        <v>220</v>
      </c>
      <c r="AF24" s="33" t="str">
        <f t="shared" si="6"/>
        <v>Заключен</v>
      </c>
      <c r="AG24" s="68">
        <v>1</v>
      </c>
      <c r="AH24" s="74"/>
      <c r="AI24" s="87"/>
      <c r="AJ24" s="88" t="s">
        <v>87</v>
      </c>
    </row>
    <row r="25" spans="1:36" s="30" customFormat="1" ht="52.5" customHeight="1">
      <c r="A25" s="11">
        <v>33</v>
      </c>
      <c r="B25" s="90" t="s">
        <v>216</v>
      </c>
      <c r="C25" s="91" t="s">
        <v>69</v>
      </c>
      <c r="D25" s="1" t="s">
        <v>217</v>
      </c>
      <c r="E25" s="1" t="s">
        <v>73</v>
      </c>
      <c r="F25" s="1" t="s">
        <v>29</v>
      </c>
      <c r="G25" s="1" t="s">
        <v>218</v>
      </c>
      <c r="H25" s="1" t="s">
        <v>6</v>
      </c>
      <c r="I25" s="1"/>
      <c r="J25" s="92">
        <v>10</v>
      </c>
      <c r="K25" s="2">
        <v>0.98</v>
      </c>
      <c r="L25" s="36">
        <f t="shared" si="0"/>
        <v>10.2</v>
      </c>
      <c r="M25" s="34" t="str">
        <f t="shared" si="1"/>
        <v>P &lt;= 15 кВт</v>
      </c>
      <c r="N25" s="3">
        <v>550</v>
      </c>
      <c r="O25" s="35">
        <f t="shared" si="2"/>
        <v>466.10169491525426</v>
      </c>
      <c r="P25" s="35">
        <f t="shared" si="3"/>
        <v>550</v>
      </c>
      <c r="Q25" s="3"/>
      <c r="R25" s="31"/>
      <c r="S25" s="51" t="s">
        <v>54</v>
      </c>
      <c r="T25" s="43" t="s">
        <v>219</v>
      </c>
      <c r="U25" s="31">
        <v>41150</v>
      </c>
      <c r="V25" s="31">
        <v>41158</v>
      </c>
      <c r="W25" s="43" t="s">
        <v>220</v>
      </c>
      <c r="X25" s="31">
        <v>41150</v>
      </c>
      <c r="Y25" s="32">
        <v>2</v>
      </c>
      <c r="Z25" s="33" t="str">
        <f ca="1" t="shared" si="4"/>
        <v>Прекращено</v>
      </c>
      <c r="AA25" s="33" t="str">
        <f t="shared" si="5"/>
        <v>Не выполнено</v>
      </c>
      <c r="AB25" s="31"/>
      <c r="AC25" s="46">
        <v>3</v>
      </c>
      <c r="AD25" s="47">
        <v>0.4</v>
      </c>
      <c r="AE25" s="50">
        <v>380</v>
      </c>
      <c r="AF25" s="33" t="str">
        <f t="shared" si="6"/>
        <v>Заключен</v>
      </c>
      <c r="AG25" s="68">
        <v>1</v>
      </c>
      <c r="AH25" s="74"/>
      <c r="AI25" s="87"/>
      <c r="AJ25" s="88" t="s">
        <v>87</v>
      </c>
    </row>
    <row r="26" spans="1:36" s="30" customFormat="1" ht="52.5" customHeight="1">
      <c r="A26" s="11">
        <v>34</v>
      </c>
      <c r="B26" s="90" t="s">
        <v>221</v>
      </c>
      <c r="C26" s="91" t="s">
        <v>222</v>
      </c>
      <c r="D26" s="1" t="s">
        <v>223</v>
      </c>
      <c r="E26" s="1" t="s">
        <v>57</v>
      </c>
      <c r="F26" s="1" t="s">
        <v>29</v>
      </c>
      <c r="G26" s="1" t="s">
        <v>224</v>
      </c>
      <c r="H26" s="1" t="s">
        <v>9</v>
      </c>
      <c r="I26" s="1" t="s">
        <v>143</v>
      </c>
      <c r="J26" s="92">
        <v>10</v>
      </c>
      <c r="K26" s="2">
        <v>0.98</v>
      </c>
      <c r="L26" s="36">
        <f t="shared" si="0"/>
        <v>10.2</v>
      </c>
      <c r="M26" s="34" t="str">
        <f t="shared" si="1"/>
        <v>P &lt;= 15 кВт</v>
      </c>
      <c r="N26" s="3">
        <v>550</v>
      </c>
      <c r="O26" s="35">
        <f t="shared" si="2"/>
        <v>466.10169491525426</v>
      </c>
      <c r="P26" s="35">
        <f t="shared" si="3"/>
        <v>550</v>
      </c>
      <c r="Q26" s="3"/>
      <c r="R26" s="31"/>
      <c r="S26" s="51" t="s">
        <v>54</v>
      </c>
      <c r="T26" s="43" t="s">
        <v>225</v>
      </c>
      <c r="U26" s="31">
        <v>41151</v>
      </c>
      <c r="V26" s="31"/>
      <c r="W26" s="43" t="s">
        <v>226</v>
      </c>
      <c r="X26" s="31">
        <v>41102</v>
      </c>
      <c r="Y26" s="32">
        <v>2</v>
      </c>
      <c r="Z26" s="33" t="str">
        <f ca="1" t="shared" si="4"/>
        <v>Прекращено</v>
      </c>
      <c r="AA26" s="33" t="str">
        <f t="shared" si="5"/>
        <v>Не выполнено</v>
      </c>
      <c r="AB26" s="31"/>
      <c r="AC26" s="46">
        <v>3</v>
      </c>
      <c r="AD26" s="47">
        <v>0.4</v>
      </c>
      <c r="AE26" s="50">
        <v>380</v>
      </c>
      <c r="AF26" s="33" t="str">
        <f t="shared" si="6"/>
        <v>В оформлении</v>
      </c>
      <c r="AG26" s="68">
        <v>1</v>
      </c>
      <c r="AH26" s="74"/>
      <c r="AI26" s="87"/>
      <c r="AJ26" s="88" t="s">
        <v>87</v>
      </c>
    </row>
    <row r="27" spans="1:35" ht="12.75">
      <c r="A27" s="4"/>
      <c r="B27" s="5"/>
      <c r="C27" s="48"/>
      <c r="D27" s="5"/>
      <c r="E27" s="5"/>
      <c r="F27" s="5"/>
      <c r="H27" s="5"/>
      <c r="I27" s="5"/>
      <c r="J27" s="6"/>
      <c r="K27" s="6"/>
      <c r="L27" s="6"/>
      <c r="M27" s="5"/>
      <c r="N27" s="4"/>
      <c r="O27" s="4"/>
      <c r="P27" s="4"/>
      <c r="Q27" s="4"/>
      <c r="R27" s="4"/>
      <c r="S27" s="4"/>
      <c r="T27" s="4"/>
      <c r="U27" s="5"/>
      <c r="V27" s="5"/>
      <c r="W27" s="4"/>
      <c r="X27" s="5"/>
      <c r="Y27" s="5"/>
      <c r="Z27" s="5"/>
      <c r="AA27" s="5"/>
      <c r="AB27" s="7"/>
      <c r="AC27" s="4"/>
      <c r="AD27" s="4"/>
      <c r="AE27" s="4"/>
      <c r="AF27" s="5"/>
      <c r="AG27" s="5"/>
      <c r="AH27" s="5"/>
      <c r="AI27" s="5"/>
    </row>
    <row r="28" spans="7:31" s="38" customFormat="1" ht="15.75">
      <c r="G28" s="40" t="s">
        <v>8</v>
      </c>
      <c r="H28" s="39" t="str">
        <f>CONCATENATE(SUBTOTAL(3,$H$3:$H$27)," шт.")</f>
        <v>24 шт.</v>
      </c>
      <c r="I28" s="39"/>
      <c r="J28" s="15" t="str">
        <f>CONCATENATE(SUBTOTAL(9,$J$3:$J$27)," кВт")</f>
        <v>630,5 кВт</v>
      </c>
      <c r="K28" s="15" t="str">
        <f>CONCATENATE(ROUND(SUBTOTAL(1,$K$3:$K$27),2)," сред.зн.")</f>
        <v>0,98 сред.зн.</v>
      </c>
      <c r="L28" s="55" t="str">
        <f>CONCATENATE(SUBTOTAL(9,$L$3:$L$27)," кВА")</f>
        <v>643,2 кВА</v>
      </c>
      <c r="M28" s="39" t="str">
        <f>CONCATENATE(SUBTOTAL(3,$M$3:$M$27)," шт.")</f>
        <v>24 шт.</v>
      </c>
      <c r="N28" s="39" t="str">
        <f>CONCATENATE(ROUND(SUBTOTAL(1,$N$3:$N$27),2)," сред.зн.")</f>
        <v>607,25 сред.зн.</v>
      </c>
      <c r="O28" s="41">
        <f>(ROUND(SUBTOTAL(9,$O$3:$O$27),2))</f>
        <v>482411.33</v>
      </c>
      <c r="P28" s="41">
        <f>(ROUND(SUBTOTAL(9,$P$3:$P$27),2))</f>
        <v>569245.37</v>
      </c>
      <c r="Q28" s="41">
        <f>IF(SUM($Q$3:$Q$27)=0,"-",(ROUND(SUBTOTAL(9,$Q$3:$Q$27),2)))</f>
        <v>5500</v>
      </c>
      <c r="T28" s="44"/>
      <c r="U28" s="54"/>
      <c r="V28" s="54"/>
      <c r="W28" s="54"/>
      <c r="X28" s="54"/>
      <c r="AA28" s="39" t="s">
        <v>56</v>
      </c>
      <c r="AB28" s="40" t="str">
        <f>CONCATENATE(SUBTOTAL(3,$AB$3:$AB$27)," шт.")</f>
        <v>1 шт.</v>
      </c>
      <c r="AC28" s="44"/>
      <c r="AD28" s="44"/>
      <c r="AE28" s="44"/>
    </row>
    <row r="29" ht="12.75"/>
    <row r="30" spans="5:27" ht="15.75">
      <c r="E30" s="17"/>
      <c r="G30" s="14" t="s">
        <v>32</v>
      </c>
      <c r="Z30" s="37"/>
      <c r="AA30" s="37"/>
    </row>
    <row r="31" spans="1:31" s="16" customFormat="1" ht="25.5">
      <c r="A31" s="17"/>
      <c r="B31" s="17"/>
      <c r="C31" s="17"/>
      <c r="D31" s="69"/>
      <c r="F31" s="17"/>
      <c r="G31" s="10" t="s">
        <v>14</v>
      </c>
      <c r="H31" s="10" t="s">
        <v>13</v>
      </c>
      <c r="I31" s="10"/>
      <c r="J31" s="10" t="s">
        <v>17</v>
      </c>
      <c r="K31" s="10"/>
      <c r="L31" s="10" t="s">
        <v>11</v>
      </c>
      <c r="M31" s="10" t="s">
        <v>16</v>
      </c>
      <c r="T31" s="45"/>
      <c r="W31" s="45"/>
      <c r="AC31" s="45"/>
      <c r="AD31" s="45"/>
      <c r="AE31" s="45"/>
    </row>
    <row r="32" spans="1:13" ht="12.75">
      <c r="A32" s="37"/>
      <c r="E32" s="16"/>
      <c r="G32" s="97" t="s">
        <v>26</v>
      </c>
      <c r="H32" s="9" t="s">
        <v>6</v>
      </c>
      <c r="I32" s="9"/>
      <c r="J32" s="13">
        <f>SUMIF($H$3:$H$27,H32,$J$3:$J$27)</f>
        <v>185</v>
      </c>
      <c r="K32" s="13"/>
      <c r="L32" s="13">
        <f>SUMIF($H$3:$H$27,H32,$L$3:$L$27)</f>
        <v>188.69999999999996</v>
      </c>
      <c r="M32" s="18">
        <f>COUNTIF($H$3:$H$27,H32)</f>
        <v>15</v>
      </c>
    </row>
    <row r="33" spans="5:13" ht="25.5">
      <c r="E33" s="16"/>
      <c r="F33" s="49"/>
      <c r="G33" s="97"/>
      <c r="H33" s="9" t="s">
        <v>9</v>
      </c>
      <c r="I33" s="9"/>
      <c r="J33" s="13">
        <f>SUMIF($H$3:$H$27,H33,$J$3:$J$27)</f>
        <v>445.5</v>
      </c>
      <c r="K33" s="13"/>
      <c r="L33" s="13">
        <f>SUMIF($H$3:$H$27,H33,$L$3:$L$27)</f>
        <v>454.5</v>
      </c>
      <c r="M33" s="18">
        <f>COUNTIF($H$3:$H$27,H33)</f>
        <v>9</v>
      </c>
    </row>
    <row r="34" spans="5:13" ht="12.75">
      <c r="E34" s="16"/>
      <c r="G34" s="19" t="s">
        <v>15</v>
      </c>
      <c r="H34" s="19"/>
      <c r="I34" s="19"/>
      <c r="J34" s="20">
        <f>SUM(J32:J33)</f>
        <v>630.5</v>
      </c>
      <c r="K34" s="21"/>
      <c r="L34" s="22">
        <f>SUM(L32:L33)</f>
        <v>643.1999999999999</v>
      </c>
      <c r="M34" s="23">
        <f>SUM(M32:M33)</f>
        <v>24</v>
      </c>
    </row>
    <row r="35" spans="5:13" ht="12.75">
      <c r="E35" s="16"/>
      <c r="G35" s="97" t="s">
        <v>12</v>
      </c>
      <c r="H35" s="12">
        <v>1</v>
      </c>
      <c r="I35" s="12"/>
      <c r="J35" s="13">
        <f>SUMIF($AC$3:$AC$27,H35,$J$3:$J$27)</f>
        <v>0</v>
      </c>
      <c r="K35" s="13"/>
      <c r="L35" s="13">
        <f>SUMIF($AC$3:$AC$27,H35,$L$3:$L$27)</f>
        <v>0</v>
      </c>
      <c r="M35" s="18">
        <f>COUNTIF($AC$3:$AC$27,H35)</f>
        <v>0</v>
      </c>
    </row>
    <row r="36" spans="5:13" ht="12.75">
      <c r="E36" s="16"/>
      <c r="G36" s="97"/>
      <c r="H36" s="12">
        <v>2</v>
      </c>
      <c r="I36" s="12"/>
      <c r="J36" s="13">
        <f>SUMIF($AC$3:$AC$27,H36,$J$3:$J$27)</f>
        <v>180</v>
      </c>
      <c r="K36" s="13"/>
      <c r="L36" s="13">
        <f>SUMIF($AC$3:$AC$27,H36,$L$3:$L$27)</f>
        <v>183.7</v>
      </c>
      <c r="M36" s="18">
        <f>COUNTIF($AC$3:$AC$27,H36)</f>
        <v>1</v>
      </c>
    </row>
    <row r="37" spans="5:13" ht="12.75">
      <c r="E37" s="16"/>
      <c r="G37" s="98"/>
      <c r="H37" s="24">
        <v>3</v>
      </c>
      <c r="I37" s="24"/>
      <c r="J37" s="13">
        <f>SUMIF($AC$3:$AC$27,H37,$J$3:$J$27)</f>
        <v>450.5</v>
      </c>
      <c r="K37" s="13"/>
      <c r="L37" s="13">
        <f>SUMIF($AC$3:$AC$27,H37,$L$3:$L$27)</f>
        <v>459.5000000000001</v>
      </c>
      <c r="M37" s="18">
        <f>COUNTIF($AC$3:$AC$27,H37)</f>
        <v>23</v>
      </c>
    </row>
    <row r="38" spans="5:13" ht="12.75">
      <c r="E38" s="16"/>
      <c r="G38" s="66" t="s">
        <v>15</v>
      </c>
      <c r="H38" s="19"/>
      <c r="I38" s="19"/>
      <c r="J38" s="20">
        <f>SUM(J35:J37)</f>
        <v>630.5</v>
      </c>
      <c r="K38" s="21"/>
      <c r="L38" s="22">
        <f>SUM(L35:L37)</f>
        <v>643.2</v>
      </c>
      <c r="M38" s="23">
        <f>SUM(M35:M37)</f>
        <v>24</v>
      </c>
    </row>
    <row r="39" spans="5:13" ht="12.75">
      <c r="E39" s="16"/>
      <c r="G39" s="102" t="s">
        <v>7</v>
      </c>
      <c r="H39" s="64">
        <v>779</v>
      </c>
      <c r="I39" s="25"/>
      <c r="J39" s="13">
        <f aca="true" t="shared" si="7" ref="J39:J44">SUMIF($N$3:$N$27,H39,$J$3:$J$27)</f>
        <v>428.5</v>
      </c>
      <c r="K39" s="13"/>
      <c r="L39" s="13">
        <f aca="true" t="shared" si="8" ref="L39:L44">SUMIF($N$3:$N$27,H39,$L$3:$L$27)</f>
        <v>437.2</v>
      </c>
      <c r="M39" s="18">
        <f aca="true" t="shared" si="9" ref="M39:M44">COUNTIF($N$3:$N$27,H39)</f>
        <v>6</v>
      </c>
    </row>
    <row r="40" spans="5:13" ht="12.75">
      <c r="E40" s="16"/>
      <c r="G40" s="103"/>
      <c r="H40" s="64">
        <v>550</v>
      </c>
      <c r="I40" s="25"/>
      <c r="J40" s="13">
        <f t="shared" si="7"/>
        <v>202</v>
      </c>
      <c r="K40" s="13"/>
      <c r="L40" s="13">
        <f t="shared" si="8"/>
        <v>205.99999999999994</v>
      </c>
      <c r="M40" s="18">
        <f t="shared" si="9"/>
        <v>18</v>
      </c>
    </row>
    <row r="41" spans="5:13" ht="12.75">
      <c r="E41" s="16"/>
      <c r="G41" s="103"/>
      <c r="H41" s="64">
        <v>1682</v>
      </c>
      <c r="I41" s="25"/>
      <c r="J41" s="13">
        <f t="shared" si="7"/>
        <v>0</v>
      </c>
      <c r="K41" s="13"/>
      <c r="L41" s="13">
        <f t="shared" si="8"/>
        <v>0</v>
      </c>
      <c r="M41" s="18">
        <f t="shared" si="9"/>
        <v>0</v>
      </c>
    </row>
    <row r="42" spans="5:13" ht="12.75">
      <c r="E42" s="16"/>
      <c r="G42" s="103"/>
      <c r="H42" s="65">
        <v>1779</v>
      </c>
      <c r="I42" s="26"/>
      <c r="J42" s="13">
        <f t="shared" si="7"/>
        <v>0</v>
      </c>
      <c r="K42" s="13"/>
      <c r="L42" s="13">
        <f t="shared" si="8"/>
        <v>0</v>
      </c>
      <c r="M42" s="18">
        <f t="shared" si="9"/>
        <v>0</v>
      </c>
    </row>
    <row r="43" spans="5:13" ht="12.75">
      <c r="E43" s="16"/>
      <c r="G43" s="103"/>
      <c r="H43" s="65">
        <v>2175</v>
      </c>
      <c r="I43" s="26"/>
      <c r="J43" s="58">
        <f t="shared" si="7"/>
        <v>0</v>
      </c>
      <c r="K43" s="13"/>
      <c r="L43" s="58">
        <f t="shared" si="8"/>
        <v>0</v>
      </c>
      <c r="M43" s="60">
        <f t="shared" si="9"/>
        <v>0</v>
      </c>
    </row>
    <row r="44" spans="5:13" ht="12.75">
      <c r="E44" s="16"/>
      <c r="G44" s="104"/>
      <c r="H44" s="63">
        <v>2210</v>
      </c>
      <c r="I44" s="57"/>
      <c r="J44" s="59">
        <f t="shared" si="7"/>
        <v>0</v>
      </c>
      <c r="K44" s="56"/>
      <c r="L44" s="59">
        <f t="shared" si="8"/>
        <v>0</v>
      </c>
      <c r="M44" s="61">
        <f t="shared" si="9"/>
        <v>0</v>
      </c>
    </row>
    <row r="45" spans="5:13" ht="12.75">
      <c r="E45" s="16"/>
      <c r="G45" s="62" t="s">
        <v>15</v>
      </c>
      <c r="H45" s="19"/>
      <c r="I45" s="19"/>
      <c r="J45" s="20">
        <f>SUM(J39:J44)</f>
        <v>630.5</v>
      </c>
      <c r="K45" s="21"/>
      <c r="L45" s="22">
        <f>SUM(L39:L44)</f>
        <v>643.1999999999999</v>
      </c>
      <c r="M45" s="23">
        <f>SUM(M39:M44)</f>
        <v>24</v>
      </c>
    </row>
    <row r="46" spans="5:13" ht="12.75">
      <c r="E46" s="16"/>
      <c r="G46" s="97" t="s">
        <v>18</v>
      </c>
      <c r="H46" s="25">
        <v>0.75</v>
      </c>
      <c r="I46" s="25"/>
      <c r="J46" s="13">
        <f>SUMIF($K$3:$K$27,H46,$J$3:$J$27)</f>
        <v>0</v>
      </c>
      <c r="K46" s="13"/>
      <c r="L46" s="13">
        <f>SUMIF($K$3:$K$27,H46,$L$3:$L$27)</f>
        <v>0</v>
      </c>
      <c r="M46" s="18">
        <f>COUNTIF($K$3:$K$27,H46)</f>
        <v>0</v>
      </c>
    </row>
    <row r="47" spans="5:13" ht="12.75">
      <c r="E47" s="16"/>
      <c r="G47" s="97"/>
      <c r="H47" s="25">
        <v>0.85</v>
      </c>
      <c r="I47" s="25"/>
      <c r="J47" s="13">
        <f>SUMIF($K$3:$K$27,H47,$J$3:$J$27)</f>
        <v>0</v>
      </c>
      <c r="K47" s="13"/>
      <c r="L47" s="13">
        <f>SUMIF($K$3:$K$27,H47,$L$3:$L$27)</f>
        <v>0</v>
      </c>
      <c r="M47" s="18">
        <f>COUNTIF($K$3:$K$27,H47)</f>
        <v>0</v>
      </c>
    </row>
    <row r="48" spans="5:13" ht="12.75">
      <c r="E48" s="16"/>
      <c r="G48" s="98"/>
      <c r="H48" s="26">
        <v>0.98</v>
      </c>
      <c r="I48" s="26"/>
      <c r="J48" s="13">
        <f>SUMIF($K$3:$K$27,H48,$J$3:$J$27)</f>
        <v>630.5</v>
      </c>
      <c r="K48" s="13"/>
      <c r="L48" s="13">
        <f>SUMIF($K$3:$K$27,H48,$L$3:$L$27)</f>
        <v>643.2</v>
      </c>
      <c r="M48" s="18">
        <f>COUNTIF($K$3:$K$27,H48)</f>
        <v>24</v>
      </c>
    </row>
    <row r="49" spans="5:13" ht="12.75">
      <c r="E49" s="16"/>
      <c r="G49" s="19" t="s">
        <v>15</v>
      </c>
      <c r="H49" s="19"/>
      <c r="I49" s="19"/>
      <c r="J49" s="20">
        <f>SUM(J46:J48)</f>
        <v>630.5</v>
      </c>
      <c r="K49" s="21"/>
      <c r="L49" s="22">
        <f>SUM(L46:L48)</f>
        <v>643.2</v>
      </c>
      <c r="M49" s="23">
        <f>SUM(M46:M48)</f>
        <v>24</v>
      </c>
    </row>
    <row r="50" spans="5:13" ht="12.75">
      <c r="E50" s="16"/>
      <c r="G50" s="97" t="s">
        <v>19</v>
      </c>
      <c r="H50" s="25" t="s">
        <v>24</v>
      </c>
      <c r="I50" s="25"/>
      <c r="J50" s="13">
        <f>SUMIF($M$3:$M$27,H50,$J$3:$J$27)</f>
        <v>202</v>
      </c>
      <c r="K50" s="13"/>
      <c r="L50" s="13">
        <f>SUMIF($M$3:$M$27,H50,$L$3:$L$27)</f>
        <v>205.99999999999994</v>
      </c>
      <c r="M50" s="18">
        <f>COUNTIF($M$3:$M$27,H50)</f>
        <v>18</v>
      </c>
    </row>
    <row r="51" spans="5:13" ht="12.75">
      <c r="E51" s="16"/>
      <c r="G51" s="97"/>
      <c r="H51" s="25" t="s">
        <v>23</v>
      </c>
      <c r="I51" s="25"/>
      <c r="J51" s="13">
        <f>SUMIF($M$3:$M$27,H51,$J$3:$J$27)</f>
        <v>25</v>
      </c>
      <c r="K51" s="13"/>
      <c r="L51" s="13">
        <f>SUMIF($M$3:$M$27,H51,$L$3:$L$27)</f>
        <v>25.5</v>
      </c>
      <c r="M51" s="18">
        <f>COUNTIF($M$3:$M$27,H51)</f>
        <v>1</v>
      </c>
    </row>
    <row r="52" spans="5:13" ht="12.75">
      <c r="E52" s="16"/>
      <c r="G52" s="98"/>
      <c r="H52" s="26" t="s">
        <v>22</v>
      </c>
      <c r="I52" s="26"/>
      <c r="J52" s="13">
        <f>SUMIF($M$3:$M$27,H52,$J$3:$J$27)</f>
        <v>223.5</v>
      </c>
      <c r="K52" s="13"/>
      <c r="L52" s="13">
        <f>SUMIF($M$3:$M$27,H52,$L$3:$L$27)</f>
        <v>228</v>
      </c>
      <c r="M52" s="18">
        <f>COUNTIF($M$3:$M$27,H52)</f>
        <v>4</v>
      </c>
    </row>
    <row r="53" spans="5:13" ht="12.75">
      <c r="E53" s="16"/>
      <c r="G53" s="98"/>
      <c r="H53" s="26" t="s">
        <v>20</v>
      </c>
      <c r="I53" s="26"/>
      <c r="J53" s="13">
        <f>SUMIF($M$3:$M$27,H53,$J$3:$J$27)</f>
        <v>180</v>
      </c>
      <c r="K53" s="13"/>
      <c r="L53" s="13">
        <f>SUMIF($M$3:$M$27,H53,$L$3:$L$27)</f>
        <v>183.7</v>
      </c>
      <c r="M53" s="18">
        <f>COUNTIF($M$3:$M$27,H53)</f>
        <v>1</v>
      </c>
    </row>
    <row r="54" spans="5:13" ht="12.75">
      <c r="E54" s="16"/>
      <c r="G54" s="98"/>
      <c r="H54" s="26" t="s">
        <v>21</v>
      </c>
      <c r="I54" s="26"/>
      <c r="J54" s="13">
        <f>SUMIF($M$3:$M$27,H54,$J$3:$J$27)</f>
        <v>0</v>
      </c>
      <c r="K54" s="13"/>
      <c r="L54" s="13">
        <f>SUMIF($M$3:$M$27,H54,$L$3:$L$27)</f>
        <v>0</v>
      </c>
      <c r="M54" s="18">
        <f>COUNTIF($M$3:$M$27,H54)</f>
        <v>0</v>
      </c>
    </row>
    <row r="55" spans="5:13" ht="12.75">
      <c r="E55" s="16"/>
      <c r="G55" s="19" t="s">
        <v>15</v>
      </c>
      <c r="H55" s="19"/>
      <c r="I55" s="19"/>
      <c r="J55" s="20">
        <f>SUM(J50:J54)</f>
        <v>630.5</v>
      </c>
      <c r="K55" s="21"/>
      <c r="L55" s="22">
        <f>SUM(L50:L54)</f>
        <v>643.1999999999999</v>
      </c>
      <c r="M55" s="23">
        <f>SUM(M50:M54)</f>
        <v>24</v>
      </c>
    </row>
    <row r="56" spans="5:13" ht="12.75">
      <c r="E56" s="16"/>
      <c r="G56" s="97" t="s">
        <v>10</v>
      </c>
      <c r="H56" s="27">
        <v>0.4</v>
      </c>
      <c r="I56" s="27"/>
      <c r="J56" s="13">
        <f>SUMIF($AD$3:$AD$27,H56,$J$3:$J$27)</f>
        <v>630.5</v>
      </c>
      <c r="K56" s="13"/>
      <c r="L56" s="13">
        <f>SUMIF($AD$3:$AD$27,H56,$L$3:$L$27)</f>
        <v>643.2</v>
      </c>
      <c r="M56" s="18">
        <f>COUNTIF($AD$3:$AD$27,H56)</f>
        <v>24</v>
      </c>
    </row>
    <row r="57" spans="5:13" ht="12.75">
      <c r="E57" s="16"/>
      <c r="G57" s="97"/>
      <c r="H57" s="27">
        <v>1</v>
      </c>
      <c r="I57" s="27"/>
      <c r="J57" s="13">
        <f>SUMIF($AD$3:$AD$27,H57,$J$3:$J$27)</f>
        <v>0</v>
      </c>
      <c r="K57" s="13"/>
      <c r="L57" s="13">
        <f>SUMIF($AD$3:$AD$27,H57,$L$3:$L$27)</f>
        <v>0</v>
      </c>
      <c r="M57" s="18">
        <f>COUNTIF($AD$3:$AD$27,H57)</f>
        <v>0</v>
      </c>
    </row>
    <row r="58" spans="5:13" ht="12.75">
      <c r="E58" s="16"/>
      <c r="G58" s="98"/>
      <c r="H58" s="28">
        <v>3</v>
      </c>
      <c r="I58" s="28"/>
      <c r="J58" s="13">
        <f>SUMIF($AD$3:$AD$27,H58,$J$3:$J$27)</f>
        <v>0</v>
      </c>
      <c r="K58" s="13"/>
      <c r="L58" s="13">
        <f>SUMIF($AD$3:$AD$27,H58,$L$3:$L$27)</f>
        <v>0</v>
      </c>
      <c r="M58" s="18">
        <f>COUNTIF($AD$3:$AD$27,H58)</f>
        <v>0</v>
      </c>
    </row>
    <row r="59" spans="5:13" ht="12.75">
      <c r="E59" s="16"/>
      <c r="G59" s="98"/>
      <c r="H59" s="28">
        <v>6</v>
      </c>
      <c r="I59" s="28"/>
      <c r="J59" s="13">
        <f>SUMIF($AD$3:$AD$27,H59,$J$3:$J$27)</f>
        <v>0</v>
      </c>
      <c r="K59" s="13"/>
      <c r="L59" s="13">
        <f>SUMIF($AD$3:$AD$27,H59,$L$3:$L$27)</f>
        <v>0</v>
      </c>
      <c r="M59" s="18">
        <f>COUNTIF($AD$3:$AD$27,H59)</f>
        <v>0</v>
      </c>
    </row>
    <row r="60" spans="5:13" ht="12.75">
      <c r="E60" s="16"/>
      <c r="G60" s="98"/>
      <c r="H60" s="28">
        <v>10</v>
      </c>
      <c r="I60" s="28"/>
      <c r="J60" s="13">
        <f>SUMIF($AD$3:$AD$27,H60,$J$3:$J$27)</f>
        <v>0</v>
      </c>
      <c r="K60" s="13"/>
      <c r="L60" s="13">
        <f>SUMIF($AD$3:$AD$27,H60,$L$3:$L$27)</f>
        <v>0</v>
      </c>
      <c r="M60" s="18">
        <f>COUNTIF($AD$3:$AD$27,H60)</f>
        <v>0</v>
      </c>
    </row>
    <row r="61" spans="5:13" ht="12.75">
      <c r="E61" s="16"/>
      <c r="G61" s="19" t="s">
        <v>15</v>
      </c>
      <c r="H61" s="19"/>
      <c r="I61" s="19"/>
      <c r="J61" s="20">
        <f>SUM(J56:J60)</f>
        <v>630.5</v>
      </c>
      <c r="K61" s="21"/>
      <c r="L61" s="22">
        <f>SUM(L56:L60)</f>
        <v>643.2</v>
      </c>
      <c r="M61" s="23">
        <f>SUM(M56:M60)</f>
        <v>24</v>
      </c>
    </row>
    <row r="62" spans="5:13" ht="12.75">
      <c r="E62" s="16"/>
      <c r="G62" s="99" t="s">
        <v>27</v>
      </c>
      <c r="H62" s="29">
        <v>220</v>
      </c>
      <c r="I62" s="29"/>
      <c r="J62" s="13">
        <f>SUMIF($AE$3:$AE$27,H62,$J$3:$J$27)</f>
        <v>47</v>
      </c>
      <c r="K62" s="13"/>
      <c r="L62" s="13">
        <f>SUMIF($AE$3:$AE$27,H62,$L$3:$L$27)</f>
        <v>47.900000000000006</v>
      </c>
      <c r="M62" s="18">
        <f>COUNTIF($AE$3:$AE$27,H62)</f>
        <v>7</v>
      </c>
    </row>
    <row r="63" spans="5:13" ht="12.75">
      <c r="E63" s="16"/>
      <c r="G63" s="100"/>
      <c r="H63" s="29">
        <v>380</v>
      </c>
      <c r="I63" s="29"/>
      <c r="J63" s="13">
        <f>SUMIF($AE$3:$AE$27,H63,$J$3:$J$27)</f>
        <v>583.5</v>
      </c>
      <c r="K63" s="13"/>
      <c r="L63" s="13">
        <f>SUMIF($AE$3:$AE$27,H63,$L$3:$L$27)</f>
        <v>595.3000000000001</v>
      </c>
      <c r="M63" s="18">
        <f>COUNTIF($AE$3:$AE$27,H63)</f>
        <v>17</v>
      </c>
    </row>
    <row r="64" spans="5:13" ht="12.75">
      <c r="E64" s="16"/>
      <c r="G64" s="101"/>
      <c r="H64" s="29">
        <v>10000</v>
      </c>
      <c r="I64" s="29"/>
      <c r="J64" s="13">
        <f>SUMIF($AE$3:$AE$27,H64,$J$3:$J$27)</f>
        <v>0</v>
      </c>
      <c r="K64" s="13"/>
      <c r="L64" s="13">
        <f>SUMIF($AE$3:$AE$27,H64,$L$3:$L$27)</f>
        <v>0</v>
      </c>
      <c r="M64" s="18">
        <f>COUNTIF($AE$3:$AE$27,H64)</f>
        <v>0</v>
      </c>
    </row>
    <row r="65" spans="5:13" ht="12.75">
      <c r="E65" s="16"/>
      <c r="G65" s="19" t="s">
        <v>15</v>
      </c>
      <c r="H65" s="19"/>
      <c r="I65" s="19"/>
      <c r="J65" s="20">
        <f>SUM(J62:J64)</f>
        <v>630.5</v>
      </c>
      <c r="K65" s="21"/>
      <c r="L65" s="20">
        <f>SUM(L62:L64)</f>
        <v>643.2</v>
      </c>
      <c r="M65" s="23">
        <f>SUM(M62:M64)</f>
        <v>24</v>
      </c>
    </row>
    <row r="66" spans="5:13" ht="12.75">
      <c r="E66" s="16"/>
      <c r="G66" s="97" t="s">
        <v>30</v>
      </c>
      <c r="H66" s="29" t="s">
        <v>29</v>
      </c>
      <c r="I66" s="29"/>
      <c r="J66" s="13">
        <f>SUMIF($F$3:$F$27,H66,$J$3:$J$27)</f>
        <v>630.5</v>
      </c>
      <c r="K66" s="13"/>
      <c r="L66" s="13">
        <f>SUMIF($F$3:$F$27,H66,$L$3:$L$27)</f>
        <v>643.2</v>
      </c>
      <c r="M66" s="18">
        <f>COUNTIF($F$3:$F$27,H66)</f>
        <v>24</v>
      </c>
    </row>
    <row r="67" spans="5:13" ht="62.25" customHeight="1">
      <c r="E67" s="16"/>
      <c r="G67" s="97"/>
      <c r="H67" s="29" t="s">
        <v>48</v>
      </c>
      <c r="I67" s="29"/>
      <c r="J67" s="13">
        <f>SUMIF($F$3:$F$27,H67,$J$3:$J$27)</f>
        <v>0</v>
      </c>
      <c r="K67" s="13"/>
      <c r="L67" s="13">
        <f>SUMIF($F$3:$F$27,H67,$L$3:$L$27)</f>
        <v>0</v>
      </c>
      <c r="M67" s="18">
        <f>COUNTIF($F$3:$F$27,H67)</f>
        <v>0</v>
      </c>
    </row>
    <row r="68" spans="5:13" ht="12.75">
      <c r="E68" s="16"/>
      <c r="G68" s="19" t="s">
        <v>15</v>
      </c>
      <c r="H68" s="19"/>
      <c r="I68" s="19"/>
      <c r="J68" s="20">
        <f>SUM(J66:J67)</f>
        <v>630.5</v>
      </c>
      <c r="K68" s="21"/>
      <c r="L68" s="22">
        <f>SUM(L66:L67)</f>
        <v>643.2</v>
      </c>
      <c r="M68" s="23">
        <f>SUM(M66:M67)</f>
        <v>24</v>
      </c>
    </row>
    <row r="69" spans="5:13" ht="15.75">
      <c r="E69" s="16"/>
      <c r="G69" s="14" t="s">
        <v>33</v>
      </c>
      <c r="J69" s="14" t="str">
        <f>IF(AND(J34=J38,J38=J45,J45=J49,J49=J55,J61=J65,J65=J68),"данные корректны","уточните данные")</f>
        <v>данные корректны</v>
      </c>
      <c r="L69" s="14" t="str">
        <f>IF(AND(L34=L38,L38=L45,L45=L49,L49=L55,L61=L65,L65=L68),"данные корректны","уточните данные")</f>
        <v>данные корректны</v>
      </c>
      <c r="M69" s="14" t="str">
        <f>IF(AND(M34=M38,M38=M45,M45=M49,M49=M55,M61=M65,M65=M68),"данные корректны","уточните данные")</f>
        <v>данные корректны</v>
      </c>
    </row>
    <row r="72" ht="12.75">
      <c r="I72" s="86"/>
    </row>
  </sheetData>
  <sheetProtection formatCells="0" formatColumns="0" formatRows="0" autoFilter="0"/>
  <autoFilter ref="A2:AJ26"/>
  <mergeCells count="9">
    <mergeCell ref="A1:G1"/>
    <mergeCell ref="G66:G67"/>
    <mergeCell ref="G32:G33"/>
    <mergeCell ref="G35:G37"/>
    <mergeCell ref="G56:G60"/>
    <mergeCell ref="G46:G48"/>
    <mergeCell ref="G50:G54"/>
    <mergeCell ref="G62:G64"/>
    <mergeCell ref="G39:G44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58"/>
  <sheetViews>
    <sheetView tabSelected="1" view="pageBreakPreview" zoomScale="85" zoomScaleNormal="85" zoomScaleSheetLayoutView="85" workbookViewId="0" topLeftCell="A7">
      <pane ySplit="3" topLeftCell="BM10" activePane="bottomLeft" state="frozen"/>
      <selection pane="topLeft" activeCell="A7" sqref="A7"/>
      <selection pane="bottomLeft" activeCell="B9" sqref="B9"/>
    </sheetView>
  </sheetViews>
  <sheetFormatPr defaultColWidth="9.33203125" defaultRowHeight="12.75"/>
  <cols>
    <col min="1" max="1" width="12.83203125" style="0" customWidth="1"/>
    <col min="2" max="3" width="31.16015625" style="0" customWidth="1"/>
    <col min="4" max="4" width="14" style="0" customWidth="1"/>
    <col min="5" max="5" width="18.66015625" style="0" customWidth="1"/>
    <col min="6" max="6" width="40.5" style="0" customWidth="1"/>
    <col min="7" max="7" width="18" style="0" customWidth="1"/>
    <col min="8" max="8" width="23.66015625" style="0" customWidth="1"/>
    <col min="9" max="9" width="25.33203125" style="0" customWidth="1"/>
    <col min="10" max="11" width="27.16015625" style="0" customWidth="1"/>
    <col min="12" max="12" width="31.66015625" style="0" customWidth="1"/>
    <col min="13" max="13" width="28.33203125" style="0" customWidth="1"/>
  </cols>
  <sheetData>
    <row r="1" ht="12.75">
      <c r="K1" t="s">
        <v>60</v>
      </c>
    </row>
    <row r="2" ht="12.75">
      <c r="K2" t="s">
        <v>119</v>
      </c>
    </row>
    <row r="3" ht="12.75">
      <c r="K3" t="s">
        <v>61</v>
      </c>
    </row>
    <row r="4" ht="12.75">
      <c r="K4" t="s">
        <v>62</v>
      </c>
    </row>
    <row r="6" spans="2:11" ht="12.75">
      <c r="B6" s="105"/>
      <c r="C6" s="105"/>
      <c r="D6" s="105"/>
      <c r="E6" s="105"/>
      <c r="F6" s="105"/>
      <c r="G6" s="106"/>
      <c r="H6" s="106"/>
      <c r="I6" s="106"/>
      <c r="J6" s="107"/>
      <c r="K6" s="70"/>
    </row>
    <row r="7" spans="2:11" ht="19.5" customHeight="1">
      <c r="B7" s="105"/>
      <c r="C7" s="105"/>
      <c r="D7" s="105"/>
      <c r="E7" s="105"/>
      <c r="F7" s="105"/>
      <c r="G7" s="106"/>
      <c r="H7" s="106"/>
      <c r="I7" s="106"/>
      <c r="J7" s="107"/>
      <c r="K7" s="70"/>
    </row>
    <row r="9" spans="1:13" ht="54" customHeight="1">
      <c r="A9" s="10" t="s">
        <v>0</v>
      </c>
      <c r="B9" s="71" t="s">
        <v>63</v>
      </c>
      <c r="C9" s="10" t="s">
        <v>40</v>
      </c>
      <c r="D9" s="71" t="s">
        <v>43</v>
      </c>
      <c r="E9" s="71" t="s">
        <v>64</v>
      </c>
      <c r="F9" s="77" t="s">
        <v>65</v>
      </c>
      <c r="G9" s="71" t="s">
        <v>66</v>
      </c>
      <c r="H9" s="71" t="s">
        <v>67</v>
      </c>
      <c r="I9" s="71" t="s">
        <v>68</v>
      </c>
      <c r="J9" s="71" t="s">
        <v>79</v>
      </c>
      <c r="K9" s="10" t="s">
        <v>35</v>
      </c>
      <c r="L9" s="71" t="s">
        <v>36</v>
      </c>
      <c r="M9" s="71" t="s">
        <v>42</v>
      </c>
    </row>
    <row r="10" spans="1:13" ht="25.5">
      <c r="A10" s="72" t="e">
        <f>РЕЕСТР!#REF!</f>
        <v>#REF!</v>
      </c>
      <c r="B10" s="72" t="e">
        <f>РЕЕСТР!#REF!</f>
        <v>#REF!</v>
      </c>
      <c r="C10" s="72" t="e">
        <f>РЕЕСТР!#REF!</f>
        <v>#REF!</v>
      </c>
      <c r="D10" s="76" t="e">
        <f>РЕЕСТР!#REF!</f>
        <v>#REF!</v>
      </c>
      <c r="E10" s="73" t="e">
        <f>РЕЕСТР!#REF!</f>
        <v>#REF!</v>
      </c>
      <c r="F10" s="89" t="s">
        <v>75</v>
      </c>
      <c r="G10" s="72" t="s">
        <v>54</v>
      </c>
      <c r="H10" s="72"/>
      <c r="I10" s="73">
        <v>41445</v>
      </c>
      <c r="J10" s="72" t="e">
        <f>РЕЕСТР!#REF!</f>
        <v>#REF!</v>
      </c>
      <c r="K10" s="76" t="e">
        <f>РЕЕСТР!#REF!</f>
        <v>#REF!</v>
      </c>
      <c r="L10" s="75" t="e">
        <f>РЕЕСТР!#REF!</f>
        <v>#REF!</v>
      </c>
      <c r="M10" s="73" t="e">
        <f>РЕЕСТР!#REF!</f>
        <v>#REF!</v>
      </c>
    </row>
    <row r="11" spans="1:13" ht="27" customHeight="1">
      <c r="A11" s="72" t="e">
        <f>РЕЕСТР!#REF!</f>
        <v>#REF!</v>
      </c>
      <c r="B11" s="72" t="e">
        <f>РЕЕСТР!#REF!</f>
        <v>#REF!</v>
      </c>
      <c r="C11" s="72" t="e">
        <f>РЕЕСТР!#REF!</f>
        <v>#REF!</v>
      </c>
      <c r="D11" s="76" t="e">
        <f>РЕЕСТР!#REF!</f>
        <v>#REF!</v>
      </c>
      <c r="E11" s="73" t="e">
        <f>РЕЕСТР!#REF!</f>
        <v>#REF!</v>
      </c>
      <c r="F11" s="89"/>
      <c r="G11" s="72" t="s">
        <v>54</v>
      </c>
      <c r="H11" s="72"/>
      <c r="I11" s="73">
        <v>41445</v>
      </c>
      <c r="J11" s="72" t="e">
        <f>РЕЕСТР!#REF!</f>
        <v>#REF!</v>
      </c>
      <c r="K11" s="76" t="e">
        <f>РЕЕСТР!#REF!</f>
        <v>#REF!</v>
      </c>
      <c r="L11" s="75" t="e">
        <f>РЕЕСТР!#REF!</f>
        <v>#REF!</v>
      </c>
      <c r="M11" s="73" t="e">
        <f>РЕЕСТР!#REF!</f>
        <v>#REF!</v>
      </c>
    </row>
    <row r="12" spans="1:13" ht="27" customHeight="1">
      <c r="A12" s="72" t="e">
        <f>РЕЕСТР!#REF!</f>
        <v>#REF!</v>
      </c>
      <c r="B12" s="72" t="e">
        <f>РЕЕСТР!#REF!</f>
        <v>#REF!</v>
      </c>
      <c r="C12" s="72" t="e">
        <f>РЕЕСТР!#REF!</f>
        <v>#REF!</v>
      </c>
      <c r="D12" s="76" t="e">
        <f>РЕЕСТР!#REF!</f>
        <v>#REF!</v>
      </c>
      <c r="E12" s="73" t="e">
        <f>РЕЕСТР!#REF!</f>
        <v>#REF!</v>
      </c>
      <c r="F12" s="89"/>
      <c r="G12" s="72" t="s">
        <v>54</v>
      </c>
      <c r="H12" s="72"/>
      <c r="I12" s="73">
        <v>41445</v>
      </c>
      <c r="J12" s="72" t="e">
        <f>РЕЕСТР!#REF!</f>
        <v>#REF!</v>
      </c>
      <c r="K12" s="76" t="e">
        <f>РЕЕСТР!#REF!</f>
        <v>#REF!</v>
      </c>
      <c r="L12" s="75" t="e">
        <f>РЕЕСТР!#REF!</f>
        <v>#REF!</v>
      </c>
      <c r="M12" s="73" t="e">
        <f>РЕЕСТР!#REF!</f>
        <v>#REF!</v>
      </c>
    </row>
    <row r="13" spans="1:13" ht="27" customHeight="1">
      <c r="A13" s="72" t="e">
        <f>РЕЕСТР!#REF!</f>
        <v>#REF!</v>
      </c>
      <c r="B13" s="72" t="e">
        <f>РЕЕСТР!#REF!</f>
        <v>#REF!</v>
      </c>
      <c r="C13" s="72" t="e">
        <f>РЕЕСТР!#REF!</f>
        <v>#REF!</v>
      </c>
      <c r="D13" s="76" t="e">
        <f>РЕЕСТР!#REF!</f>
        <v>#REF!</v>
      </c>
      <c r="E13" s="73" t="e">
        <f>РЕЕСТР!#REF!</f>
        <v>#REF!</v>
      </c>
      <c r="F13" s="89"/>
      <c r="G13" s="72" t="s">
        <v>54</v>
      </c>
      <c r="H13" s="72"/>
      <c r="I13" s="73">
        <v>41445</v>
      </c>
      <c r="J13" s="72" t="e">
        <f>РЕЕСТР!#REF!</f>
        <v>#REF!</v>
      </c>
      <c r="K13" s="76" t="e">
        <f>РЕЕСТР!#REF!</f>
        <v>#REF!</v>
      </c>
      <c r="L13" s="75" t="e">
        <f>РЕЕСТР!#REF!</f>
        <v>#REF!</v>
      </c>
      <c r="M13" s="73" t="e">
        <f>РЕЕСТР!#REF!</f>
        <v>#REF!</v>
      </c>
    </row>
    <row r="14" spans="1:13" ht="27" customHeight="1">
      <c r="A14" s="72" t="e">
        <f>РЕЕСТР!#REF!</f>
        <v>#REF!</v>
      </c>
      <c r="B14" s="72" t="e">
        <f>РЕЕСТР!#REF!</f>
        <v>#REF!</v>
      </c>
      <c r="C14" s="72" t="e">
        <f>РЕЕСТР!#REF!</f>
        <v>#REF!</v>
      </c>
      <c r="D14" s="76" t="e">
        <f>РЕЕСТР!#REF!</f>
        <v>#REF!</v>
      </c>
      <c r="E14" s="73" t="e">
        <f>РЕЕСТР!#REF!</f>
        <v>#REF!</v>
      </c>
      <c r="F14" s="89"/>
      <c r="G14" s="72" t="s">
        <v>54</v>
      </c>
      <c r="H14" s="72"/>
      <c r="I14" s="73">
        <v>41445</v>
      </c>
      <c r="J14" s="72" t="e">
        <f>РЕЕСТР!#REF!</f>
        <v>#REF!</v>
      </c>
      <c r="K14" s="76" t="e">
        <f>РЕЕСТР!#REF!</f>
        <v>#REF!</v>
      </c>
      <c r="L14" s="75" t="e">
        <f>РЕЕСТР!#REF!</f>
        <v>#REF!</v>
      </c>
      <c r="M14" s="73" t="e">
        <f>РЕЕСТР!#REF!</f>
        <v>#REF!</v>
      </c>
    </row>
    <row r="15" spans="1:13" ht="27" customHeight="1">
      <c r="A15" s="72" t="e">
        <f>РЕЕСТР!#REF!</f>
        <v>#REF!</v>
      </c>
      <c r="B15" s="72" t="e">
        <f>РЕЕСТР!#REF!</f>
        <v>#REF!</v>
      </c>
      <c r="C15" s="72" t="e">
        <f>РЕЕСТР!#REF!</f>
        <v>#REF!</v>
      </c>
      <c r="D15" s="76" t="e">
        <f>РЕЕСТР!#REF!</f>
        <v>#REF!</v>
      </c>
      <c r="E15" s="73" t="e">
        <f>РЕЕСТР!#REF!</f>
        <v>#REF!</v>
      </c>
      <c r="F15" s="89"/>
      <c r="G15" s="72" t="s">
        <v>54</v>
      </c>
      <c r="H15" s="72"/>
      <c r="I15" s="73">
        <v>41445</v>
      </c>
      <c r="J15" s="72" t="e">
        <f>РЕЕСТР!#REF!</f>
        <v>#REF!</v>
      </c>
      <c r="K15" s="76" t="e">
        <f>РЕЕСТР!#REF!</f>
        <v>#REF!</v>
      </c>
      <c r="L15" s="75" t="e">
        <f>РЕЕСТР!#REF!</f>
        <v>#REF!</v>
      </c>
      <c r="M15" s="73" t="e">
        <f>РЕЕСТР!#REF!</f>
        <v>#REF!</v>
      </c>
    </row>
    <row r="16" spans="1:13" ht="27" customHeight="1">
      <c r="A16" s="72" t="e">
        <f>РЕЕСТР!#REF!</f>
        <v>#REF!</v>
      </c>
      <c r="B16" s="72" t="e">
        <f>РЕЕСТР!#REF!</f>
        <v>#REF!</v>
      </c>
      <c r="C16" s="72" t="e">
        <f>РЕЕСТР!#REF!</f>
        <v>#REF!</v>
      </c>
      <c r="D16" s="76" t="e">
        <f>РЕЕСТР!#REF!</f>
        <v>#REF!</v>
      </c>
      <c r="E16" s="73" t="e">
        <f>РЕЕСТР!#REF!</f>
        <v>#REF!</v>
      </c>
      <c r="F16" s="89" t="s">
        <v>146</v>
      </c>
      <c r="G16" s="72" t="s">
        <v>54</v>
      </c>
      <c r="H16" s="72" t="s">
        <v>78</v>
      </c>
      <c r="I16" s="73">
        <v>41294</v>
      </c>
      <c r="J16" s="72" t="e">
        <f>РЕЕСТР!#REF!</f>
        <v>#REF!</v>
      </c>
      <c r="K16" s="76" t="e">
        <f>РЕЕСТР!#REF!</f>
        <v>#REF!</v>
      </c>
      <c r="L16" s="75" t="e">
        <f>РЕЕСТР!#REF!</f>
        <v>#REF!</v>
      </c>
      <c r="M16" s="73" t="e">
        <f>РЕЕСТР!#REF!</f>
        <v>#REF!</v>
      </c>
    </row>
    <row r="17" spans="1:13" ht="27" customHeight="1">
      <c r="A17" s="72" t="e">
        <f>РЕЕСТР!#REF!</f>
        <v>#REF!</v>
      </c>
      <c r="B17" s="72" t="e">
        <f>РЕЕСТР!#REF!</f>
        <v>#REF!</v>
      </c>
      <c r="C17" s="72" t="e">
        <f>РЕЕСТР!#REF!</f>
        <v>#REF!</v>
      </c>
      <c r="D17" s="76" t="e">
        <f>РЕЕСТР!#REF!</f>
        <v>#REF!</v>
      </c>
      <c r="E17" s="73" t="e">
        <f>РЕЕСТР!#REF!</f>
        <v>#REF!</v>
      </c>
      <c r="F17" s="89" t="s">
        <v>81</v>
      </c>
      <c r="G17" s="72" t="s">
        <v>58</v>
      </c>
      <c r="H17" s="72"/>
      <c r="I17" s="73">
        <v>41475</v>
      </c>
      <c r="J17" s="72" t="e">
        <f>РЕЕСТР!#REF!</f>
        <v>#REF!</v>
      </c>
      <c r="K17" s="76" t="e">
        <f>РЕЕСТР!#REF!</f>
        <v>#REF!</v>
      </c>
      <c r="L17" s="75" t="e">
        <f>РЕЕСТР!#REF!</f>
        <v>#REF!</v>
      </c>
      <c r="M17" s="73" t="e">
        <f>РЕЕСТР!#REF!</f>
        <v>#REF!</v>
      </c>
    </row>
    <row r="18" spans="1:13" ht="27" customHeight="1">
      <c r="A18" s="72" t="e">
        <f>РЕЕСТР!#REF!</f>
        <v>#REF!</v>
      </c>
      <c r="B18" s="72" t="e">
        <f>РЕЕСТР!#REF!</f>
        <v>#REF!</v>
      </c>
      <c r="C18" s="72" t="e">
        <f>РЕЕСТР!#REF!</f>
        <v>#REF!</v>
      </c>
      <c r="D18" s="76" t="e">
        <f>РЕЕСТР!#REF!</f>
        <v>#REF!</v>
      </c>
      <c r="E18" s="73" t="e">
        <f>РЕЕСТР!#REF!</f>
        <v>#REF!</v>
      </c>
      <c r="F18" s="89" t="s">
        <v>82</v>
      </c>
      <c r="G18" s="72" t="s">
        <v>58</v>
      </c>
      <c r="H18" s="72"/>
      <c r="I18" s="73">
        <v>41475</v>
      </c>
      <c r="J18" s="72" t="e">
        <f>РЕЕСТР!#REF!</f>
        <v>#REF!</v>
      </c>
      <c r="K18" s="76" t="e">
        <f>РЕЕСТР!#REF!</f>
        <v>#REF!</v>
      </c>
      <c r="L18" s="75" t="e">
        <f>РЕЕСТР!#REF!</f>
        <v>#REF!</v>
      </c>
      <c r="M18" s="73" t="e">
        <f>РЕЕСТР!#REF!</f>
        <v>#REF!</v>
      </c>
    </row>
    <row r="19" spans="1:13" ht="27" customHeight="1">
      <c r="A19" s="72" t="e">
        <f>РЕЕСТР!#REF!</f>
        <v>#REF!</v>
      </c>
      <c r="B19" s="72" t="e">
        <f>РЕЕСТР!#REF!</f>
        <v>#REF!</v>
      </c>
      <c r="C19" s="72" t="e">
        <f>РЕЕСТР!#REF!</f>
        <v>#REF!</v>
      </c>
      <c r="D19" s="76" t="e">
        <f>РЕЕСТР!#REF!</f>
        <v>#REF!</v>
      </c>
      <c r="E19" s="73" t="e">
        <f>РЕЕСТР!#REF!</f>
        <v>#REF!</v>
      </c>
      <c r="F19" s="89" t="s">
        <v>83</v>
      </c>
      <c r="G19" s="72" t="s">
        <v>58</v>
      </c>
      <c r="H19" s="72"/>
      <c r="I19" s="73">
        <v>41485</v>
      </c>
      <c r="J19" s="72" t="e">
        <f>РЕЕСТР!#REF!</f>
        <v>#REF!</v>
      </c>
      <c r="K19" s="76" t="e">
        <f>РЕЕСТР!#REF!</f>
        <v>#REF!</v>
      </c>
      <c r="L19" s="75" t="e">
        <f>РЕЕСТР!#REF!</f>
        <v>#REF!</v>
      </c>
      <c r="M19" s="73" t="e">
        <f>РЕЕСТР!#REF!</f>
        <v>#REF!</v>
      </c>
    </row>
    <row r="20" spans="1:13" ht="51" customHeight="1">
      <c r="A20" s="72">
        <f>РЕЕСТР!A3</f>
        <v>11</v>
      </c>
      <c r="B20" s="72" t="str">
        <f>РЕЕСТР!D3</f>
        <v>Трудовая, уч.№414</v>
      </c>
      <c r="C20" s="72" t="str">
        <f>РЕЕСТР!G3</f>
        <v>Опора №10/1 ВЛ-0,4 кВ от ф.7 ТП-212. Установить дополнительную опору.</v>
      </c>
      <c r="D20" s="76" t="str">
        <f>РЕЕСТР!W3</f>
        <v>38</v>
      </c>
      <c r="E20" s="73">
        <f>РЕЕСТР!X3</f>
        <v>41120</v>
      </c>
      <c r="F20" s="89" t="s">
        <v>189</v>
      </c>
      <c r="G20" s="72" t="s">
        <v>54</v>
      </c>
      <c r="H20" s="72" t="s">
        <v>78</v>
      </c>
      <c r="I20" s="73">
        <v>41304</v>
      </c>
      <c r="J20" s="72" t="str">
        <f>РЕЕСТР!AA3</f>
        <v>Не выполнено</v>
      </c>
      <c r="K20" s="76" t="str">
        <f>РЕЕСТР!T3</f>
        <v>08/510</v>
      </c>
      <c r="L20" s="75">
        <f>РЕЕСТР!V3</f>
        <v>41123</v>
      </c>
      <c r="M20" s="73">
        <f>РЕЕСТР!R3</f>
        <v>0</v>
      </c>
    </row>
    <row r="21" spans="1:13" ht="27" customHeight="1">
      <c r="A21" s="72">
        <f>РЕЕСТР!A4</f>
        <v>12</v>
      </c>
      <c r="B21" s="72" t="str">
        <f>РЕЕСТР!D4</f>
        <v>Набережная, уч.№1029</v>
      </c>
      <c r="C21" s="72" t="str">
        <f>РЕЕСТР!G4</f>
        <v>ТП-12,ф.1,оп.№9</v>
      </c>
      <c r="D21" s="76" t="str">
        <f>РЕЕСТР!W4</f>
        <v>39</v>
      </c>
      <c r="E21" s="73">
        <f>РЕЕСТР!X4</f>
        <v>41120</v>
      </c>
      <c r="F21" s="89"/>
      <c r="G21" s="72" t="s">
        <v>54</v>
      </c>
      <c r="H21" s="72"/>
      <c r="I21" s="73">
        <v>41485</v>
      </c>
      <c r="J21" s="72" t="str">
        <f>РЕЕСТР!AA4</f>
        <v>Выполнено</v>
      </c>
      <c r="K21" s="76" t="str">
        <f>РЕЕСТР!T4</f>
        <v>08/511</v>
      </c>
      <c r="L21" s="75">
        <f>РЕЕСТР!V4</f>
        <v>41123</v>
      </c>
      <c r="M21" s="73">
        <f>РЕЕСТР!R4</f>
        <v>41123</v>
      </c>
    </row>
    <row r="22" spans="1:13" ht="40.5" customHeight="1">
      <c r="A22" s="72">
        <f>РЕЕСТР!A5</f>
        <v>13</v>
      </c>
      <c r="B22" s="72" t="str">
        <f>РЕЕСТР!D5</f>
        <v>Садовая, уч.№258</v>
      </c>
      <c r="C22" s="72" t="str">
        <f>РЕЕСТР!G5</f>
        <v>ТП-3,ф.3,оп.№5/7</v>
      </c>
      <c r="D22" s="76" t="str">
        <f>РЕЕСТР!W5</f>
        <v>40</v>
      </c>
      <c r="E22" s="73">
        <f>РЕЕСТР!X5</f>
        <v>41120</v>
      </c>
      <c r="F22" s="89" t="s">
        <v>99</v>
      </c>
      <c r="G22" s="72" t="s">
        <v>54</v>
      </c>
      <c r="H22" s="72" t="s">
        <v>78</v>
      </c>
      <c r="I22" s="73">
        <v>41304</v>
      </c>
      <c r="J22" s="72" t="str">
        <f>РЕЕСТР!AA5</f>
        <v>Не выполнено</v>
      </c>
      <c r="K22" s="76" t="str">
        <f>РЕЕСТР!T5</f>
        <v>08/512</v>
      </c>
      <c r="L22" s="75">
        <f>РЕЕСТР!V5</f>
        <v>41124</v>
      </c>
      <c r="M22" s="73">
        <f>РЕЕСТР!R5</f>
        <v>41124</v>
      </c>
    </row>
    <row r="23" spans="1:13" ht="40.5" customHeight="1">
      <c r="A23" s="72">
        <f>РЕЕСТР!A6</f>
        <v>14</v>
      </c>
      <c r="B23" s="72" t="str">
        <f>РЕЕСТР!D6</f>
        <v>В.Ксензовка, 5Б</v>
      </c>
      <c r="C23" s="72" t="str">
        <f>РЕЕСТР!G6</f>
        <v>ТП-47, ВЛИ-0,4кВ,         оп. №__</v>
      </c>
      <c r="D23" s="76" t="str">
        <f>РЕЕСТР!W6</f>
        <v>52</v>
      </c>
      <c r="E23" s="73">
        <f>РЕЕСТР!X6</f>
        <v>41122</v>
      </c>
      <c r="F23" s="89" t="s">
        <v>116</v>
      </c>
      <c r="G23" s="72" t="s">
        <v>54</v>
      </c>
      <c r="H23" s="72" t="s">
        <v>78</v>
      </c>
      <c r="I23" s="73">
        <v>41306</v>
      </c>
      <c r="J23" s="72" t="str">
        <f>РЕЕСТР!AA6</f>
        <v>Не выполнено</v>
      </c>
      <c r="K23" s="76" t="str">
        <f>РЕЕСТР!T6</f>
        <v>08/513</v>
      </c>
      <c r="L23" s="75">
        <f>РЕЕСТР!V6</f>
        <v>41131</v>
      </c>
      <c r="M23" s="73">
        <f>РЕЕСТР!R6</f>
        <v>41131</v>
      </c>
    </row>
    <row r="24" spans="1:13" ht="40.5" customHeight="1">
      <c r="A24" s="72">
        <f>РЕЕСТР!A7</f>
        <v>15</v>
      </c>
      <c r="B24" s="72" t="str">
        <f>РЕЕСТР!D7</f>
        <v>Корсакова, 4</v>
      </c>
      <c r="C24" s="72" t="str">
        <f>РЕЕСТР!G7</f>
        <v>ТП У-1-13, ф.5</v>
      </c>
      <c r="D24" s="76" t="str">
        <f>РЕЕСТР!W7</f>
        <v>53</v>
      </c>
      <c r="E24" s="73">
        <f>РЕЕСТР!X7</f>
        <v>41122</v>
      </c>
      <c r="F24" s="89" t="s">
        <v>117</v>
      </c>
      <c r="G24" s="72" t="s">
        <v>54</v>
      </c>
      <c r="H24" s="72" t="s">
        <v>78</v>
      </c>
      <c r="I24" s="73">
        <v>41306</v>
      </c>
      <c r="J24" s="72" t="str">
        <f>РЕЕСТР!AA7</f>
        <v>Не выполнено</v>
      </c>
      <c r="K24" s="76" t="str">
        <f>РЕЕСТР!T7</f>
        <v>08/514</v>
      </c>
      <c r="L24" s="75">
        <f>РЕЕСТР!V7</f>
        <v>41130</v>
      </c>
      <c r="M24" s="73">
        <f>РЕЕСТР!R7</f>
        <v>0</v>
      </c>
    </row>
    <row r="25" spans="1:13" ht="80.25" customHeight="1">
      <c r="A25" s="72">
        <f>РЕЕСТР!A8</f>
        <v>16</v>
      </c>
      <c r="B25" s="72" t="str">
        <f>РЕЕСТР!D8</f>
        <v>Транспортная, 30</v>
      </c>
      <c r="C25" s="72" t="str">
        <f>РЕЕСТР!G8</f>
        <v>ТП-134 ф.5,15; ТП-109 ф.1,3</v>
      </c>
      <c r="D25" s="76" t="str">
        <f>РЕЕСТР!W8</f>
        <v>60</v>
      </c>
      <c r="E25" s="73">
        <f>РЕЕСТР!X8</f>
        <v>41122</v>
      </c>
      <c r="F25" s="89" t="s">
        <v>118</v>
      </c>
      <c r="G25" s="72" t="s">
        <v>58</v>
      </c>
      <c r="H25" s="72" t="s">
        <v>78</v>
      </c>
      <c r="I25" s="73">
        <v>41487</v>
      </c>
      <c r="J25" s="72" t="str">
        <f>РЕЕСТР!AA8</f>
        <v>Не выполнено</v>
      </c>
      <c r="K25" s="76" t="str">
        <f>РЕЕСТР!T8</f>
        <v>08/515</v>
      </c>
      <c r="L25" s="75">
        <f>РЕЕСТР!V8</f>
        <v>0</v>
      </c>
      <c r="M25" s="73">
        <f>РЕЕСТР!R8</f>
        <v>0</v>
      </c>
    </row>
    <row r="26" spans="1:13" ht="41.25" customHeight="1">
      <c r="A26" s="72">
        <f>РЕЕСТР!A9</f>
        <v>17</v>
      </c>
      <c r="B26" s="72" t="str">
        <f>РЕЕСТР!D9</f>
        <v>Заречная, 16</v>
      </c>
      <c r="C26" s="72" t="str">
        <f>РЕЕСТР!G9</f>
        <v>ТП ОР-16-1,ф.1, оп.10/5</v>
      </c>
      <c r="D26" s="76" t="str">
        <f>РЕЕСТР!W9</f>
        <v>57</v>
      </c>
      <c r="E26" s="73">
        <f>РЕЕСТР!X9</f>
        <v>41122</v>
      </c>
      <c r="F26" s="89" t="s">
        <v>125</v>
      </c>
      <c r="G26" s="72" t="s">
        <v>54</v>
      </c>
      <c r="H26" s="72" t="s">
        <v>78</v>
      </c>
      <c r="I26" s="73">
        <v>41306</v>
      </c>
      <c r="J26" s="72" t="str">
        <f>РЕЕСТР!AA9</f>
        <v>Не выполнено</v>
      </c>
      <c r="K26" s="76" t="str">
        <f>РЕЕСТР!T9</f>
        <v>08/516</v>
      </c>
      <c r="L26" s="75">
        <f>РЕЕСТР!V9</f>
        <v>41138</v>
      </c>
      <c r="M26" s="73">
        <f>РЕЕСТР!R9</f>
        <v>41141</v>
      </c>
    </row>
    <row r="27" spans="1:13" ht="41.25" customHeight="1">
      <c r="A27" s="72">
        <f>РЕЕСТР!A10</f>
        <v>18</v>
      </c>
      <c r="B27" s="72" t="str">
        <f>РЕЕСТР!D10</f>
        <v>Заречная, 12А</v>
      </c>
      <c r="C27" s="72" t="str">
        <f>РЕЕСТР!G10</f>
        <v>ТП ОР-16-1,ф.1, оп.10/4</v>
      </c>
      <c r="D27" s="76" t="str">
        <f>РЕЕСТР!W10</f>
        <v>56</v>
      </c>
      <c r="E27" s="73">
        <f>РЕЕСТР!X10</f>
        <v>41122</v>
      </c>
      <c r="F27" s="89" t="s">
        <v>130</v>
      </c>
      <c r="G27" s="72" t="s">
        <v>54</v>
      </c>
      <c r="H27" s="72" t="s">
        <v>78</v>
      </c>
      <c r="I27" s="73">
        <v>41306</v>
      </c>
      <c r="J27" s="72" t="str">
        <f>РЕЕСТР!AA10</f>
        <v>Не выполнено</v>
      </c>
      <c r="K27" s="76" t="str">
        <f>РЕЕСТР!T10</f>
        <v>08/517</v>
      </c>
      <c r="L27" s="75">
        <f>РЕЕСТР!V10</f>
        <v>41149</v>
      </c>
      <c r="M27" s="73">
        <f>РЕЕСТР!R10</f>
        <v>41145</v>
      </c>
    </row>
    <row r="28" spans="1:13" ht="41.25" customHeight="1">
      <c r="A28" s="72">
        <f>РЕЕСТР!A11</f>
        <v>19</v>
      </c>
      <c r="B28" s="72" t="str">
        <f>РЕЕСТР!D11</f>
        <v>Пекарского, 5</v>
      </c>
      <c r="C28" s="72" t="str">
        <f>РЕЕСТР!G11</f>
        <v>ТП У-15-1, ф.3, оп.8</v>
      </c>
      <c r="D28" s="76" t="str">
        <f>РЕЕСТР!W11</f>
        <v>54</v>
      </c>
      <c r="E28" s="73">
        <f>РЕЕСТР!X11</f>
        <v>41122</v>
      </c>
      <c r="F28" s="89" t="s">
        <v>137</v>
      </c>
      <c r="G28" s="72" t="s">
        <v>138</v>
      </c>
      <c r="H28" s="72"/>
      <c r="I28" s="73">
        <v>41306</v>
      </c>
      <c r="J28" s="72" t="str">
        <f>РЕЕСТР!AA11</f>
        <v>Не выполнено</v>
      </c>
      <c r="K28" s="76" t="str">
        <f>РЕЕСТР!T11</f>
        <v>08/518</v>
      </c>
      <c r="L28" s="75">
        <f>РЕЕСТР!V11</f>
        <v>0</v>
      </c>
      <c r="M28" s="73">
        <f>РЕЕСТР!R11</f>
        <v>0</v>
      </c>
    </row>
    <row r="29" spans="1:13" ht="41.25" customHeight="1">
      <c r="A29" s="72">
        <f>РЕЕСТР!A12</f>
        <v>20</v>
      </c>
      <c r="B29" s="72" t="str">
        <f>РЕЕСТР!D12</f>
        <v>Калинина, 63 в/ч 3481</v>
      </c>
      <c r="C29" s="72" t="str">
        <f>РЕЕСТР!G12</f>
        <v>ТП-188, ф.20</v>
      </c>
      <c r="D29" s="76" t="str">
        <f>РЕЕСТР!W12</f>
        <v>59</v>
      </c>
      <c r="E29" s="73">
        <f>РЕЕСТР!X12</f>
        <v>41122</v>
      </c>
      <c r="F29" s="89"/>
      <c r="G29" s="72" t="s">
        <v>138</v>
      </c>
      <c r="H29" s="72"/>
      <c r="I29" s="73">
        <v>41306</v>
      </c>
      <c r="J29" s="72" t="str">
        <f>РЕЕСТР!AA12</f>
        <v>Не выполнено</v>
      </c>
      <c r="K29" s="76" t="str">
        <f>РЕЕСТР!T12</f>
        <v>08/519</v>
      </c>
      <c r="L29" s="75">
        <f>РЕЕСТР!V12</f>
        <v>0</v>
      </c>
      <c r="M29" s="73">
        <f>РЕЕСТР!R12</f>
        <v>0</v>
      </c>
    </row>
    <row r="30" spans="1:13" ht="41.25" customHeight="1">
      <c r="A30" s="72">
        <f>РЕЕСТР!A13</f>
        <v>21</v>
      </c>
      <c r="B30" s="72" t="str">
        <f>РЕЕСТР!D13</f>
        <v>Коммунистический, 67</v>
      </c>
      <c r="C30" s="72" t="str">
        <f>РЕЕСТР!G13</f>
        <v>ВУ здания подкл. от ТП-155, ф.14</v>
      </c>
      <c r="D30" s="76" t="str">
        <f>РЕЕСТР!W13</f>
        <v>81</v>
      </c>
      <c r="E30" s="73">
        <f>РЕЕСТР!X13</f>
        <v>41131</v>
      </c>
      <c r="F30" s="89"/>
      <c r="G30" s="72" t="s">
        <v>138</v>
      </c>
      <c r="H30" s="72"/>
      <c r="I30" s="73">
        <v>41306</v>
      </c>
      <c r="J30" s="72" t="str">
        <f>РЕЕСТР!AA13</f>
        <v>Не выполнено</v>
      </c>
      <c r="K30" s="76" t="str">
        <f>РЕЕСТР!T13</f>
        <v>08/520</v>
      </c>
      <c r="L30" s="75">
        <f>РЕЕСТР!V13</f>
        <v>0</v>
      </c>
      <c r="M30" s="73">
        <f>РЕЕСТР!R13</f>
        <v>0</v>
      </c>
    </row>
    <row r="31" spans="1:13" ht="41.25" customHeight="1">
      <c r="A31" s="72">
        <f>РЕЕСТР!A14</f>
        <v>22</v>
      </c>
      <c r="B31" s="72" t="str">
        <f>РЕЕСТР!D14</f>
        <v>Западный, 9</v>
      </c>
      <c r="C31" s="72" t="str">
        <f>РЕЕСТР!G14</f>
        <v>ТП-1, ф.2, оп.№6.</v>
      </c>
      <c r="D31" s="76" t="str">
        <f>РЕЕСТР!W14</f>
        <v>83</v>
      </c>
      <c r="E31" s="73">
        <f>РЕЕСТР!X14</f>
        <v>41131</v>
      </c>
      <c r="F31" s="89"/>
      <c r="G31" s="72" t="s">
        <v>138</v>
      </c>
      <c r="H31" s="72"/>
      <c r="I31" s="73">
        <v>41306</v>
      </c>
      <c r="J31" s="72" t="str">
        <f>РЕЕСТР!AA14</f>
        <v>Не выполнено</v>
      </c>
      <c r="K31" s="76" t="str">
        <f>РЕЕСТР!T14</f>
        <v>08/521</v>
      </c>
      <c r="L31" s="75">
        <f>РЕЕСТР!V14</f>
        <v>41137</v>
      </c>
      <c r="M31" s="73">
        <f>РЕЕСТР!R14</f>
        <v>41135</v>
      </c>
    </row>
    <row r="32" spans="1:13" ht="41.25" customHeight="1">
      <c r="A32" s="72">
        <f>РЕЕСТР!A15</f>
        <v>23</v>
      </c>
      <c r="B32" s="72" t="str">
        <f>РЕЕСТР!D15</f>
        <v>Матросова, 4</v>
      </c>
      <c r="C32" s="72" t="str">
        <f>РЕЕСТР!G15</f>
        <v>ТП-10, ф.2, оп.№2.</v>
      </c>
      <c r="D32" s="76" t="str">
        <f>РЕЕСТР!W15</f>
        <v>84</v>
      </c>
      <c r="E32" s="73">
        <f>РЕЕСТР!X15</f>
        <v>41131</v>
      </c>
      <c r="F32" s="89"/>
      <c r="G32" s="72" t="s">
        <v>138</v>
      </c>
      <c r="H32" s="72"/>
      <c r="I32" s="73">
        <v>41306</v>
      </c>
      <c r="J32" s="72" t="str">
        <f>РЕЕСТР!AA15</f>
        <v>Не выполнено</v>
      </c>
      <c r="K32" s="76" t="str">
        <f>РЕЕСТР!T15</f>
        <v>08/522</v>
      </c>
      <c r="L32" s="75">
        <f>РЕЕСТР!V15</f>
        <v>41137</v>
      </c>
      <c r="M32" s="73">
        <f>РЕЕСТР!R15</f>
        <v>0</v>
      </c>
    </row>
    <row r="33" spans="1:13" ht="41.25" customHeight="1">
      <c r="A33" s="72">
        <f>РЕЕСТР!A16</f>
        <v>24</v>
      </c>
      <c r="B33" s="72" t="str">
        <f>РЕЕСТР!D16</f>
        <v>Чайковского, уч.№348А</v>
      </c>
      <c r="C33" s="72" t="str">
        <f>РЕЕСТР!G16</f>
        <v>ТП-13, ф.6, оп.№11</v>
      </c>
      <c r="D33" s="76" t="str">
        <f>РЕЕСТР!W16</f>
        <v>85</v>
      </c>
      <c r="E33" s="73">
        <f>РЕЕСТР!X16</f>
        <v>41131</v>
      </c>
      <c r="F33" s="89"/>
      <c r="G33" s="72" t="s">
        <v>138</v>
      </c>
      <c r="H33" s="72"/>
      <c r="I33" s="73">
        <v>41306</v>
      </c>
      <c r="J33" s="72" t="str">
        <f>РЕЕСТР!AA16</f>
        <v>Не выполнено</v>
      </c>
      <c r="K33" s="76" t="str">
        <f>РЕЕСТР!T16</f>
        <v>08/523</v>
      </c>
      <c r="L33" s="75">
        <f>РЕЕСТР!V16</f>
        <v>41136</v>
      </c>
      <c r="M33" s="73">
        <f>РЕЕСТР!R16</f>
        <v>41133</v>
      </c>
    </row>
    <row r="34" spans="1:13" ht="41.25" customHeight="1">
      <c r="A34" s="72">
        <f>РЕЕСТР!A17</f>
        <v>25</v>
      </c>
      <c r="B34" s="72" t="str">
        <f>РЕЕСТР!D17</f>
        <v>Чайковского, 5</v>
      </c>
      <c r="C34" s="72" t="str">
        <f>РЕЕСТР!G17</f>
        <v>ТП-10,ф.4, оп.№13</v>
      </c>
      <c r="D34" s="76" t="str">
        <f>РЕЕСТР!W17</f>
        <v>88</v>
      </c>
      <c r="E34" s="73">
        <f>РЕЕСТР!X17</f>
        <v>41131</v>
      </c>
      <c r="F34" s="89"/>
      <c r="G34" s="72" t="s">
        <v>138</v>
      </c>
      <c r="H34" s="72"/>
      <c r="I34" s="73">
        <v>41306</v>
      </c>
      <c r="J34" s="72" t="str">
        <f>РЕЕСТР!AA17</f>
        <v>Не выполнено</v>
      </c>
      <c r="K34" s="76" t="str">
        <f>РЕЕСТР!T17</f>
        <v>08/524</v>
      </c>
      <c r="L34" s="75">
        <f>РЕЕСТР!V17</f>
        <v>41145</v>
      </c>
      <c r="M34" s="73">
        <f>РЕЕСТР!R17</f>
        <v>41148</v>
      </c>
    </row>
    <row r="35" spans="1:13" ht="41.25" customHeight="1">
      <c r="A35" s="72">
        <f>РЕЕСТР!A18</f>
        <v>26</v>
      </c>
      <c r="B35" s="72" t="str">
        <f>РЕЕСТР!D18</f>
        <v>Калинина, 69А</v>
      </c>
      <c r="C35" s="72" t="str">
        <f>РЕЕСТР!G18</f>
        <v>ТП-189, ф.4</v>
      </c>
      <c r="D35" s="76" t="str">
        <f>РЕЕСТР!W18</f>
        <v>96</v>
      </c>
      <c r="E35" s="73">
        <f>РЕЕСТР!X18</f>
        <v>41135</v>
      </c>
      <c r="F35" s="89"/>
      <c r="G35" s="72" t="s">
        <v>138</v>
      </c>
      <c r="H35" s="72"/>
      <c r="I35" s="73">
        <v>41306</v>
      </c>
      <c r="J35" s="72" t="str">
        <f>РЕЕСТР!AA18</f>
        <v>Не выполнено</v>
      </c>
      <c r="K35" s="76" t="str">
        <f>РЕЕСТР!T18</f>
        <v>08/525</v>
      </c>
      <c r="L35" s="75">
        <f>РЕЕСТР!V18</f>
        <v>41141</v>
      </c>
      <c r="M35" s="73">
        <f>РЕЕСТР!R18</f>
        <v>0</v>
      </c>
    </row>
    <row r="36" spans="1:13" ht="41.25" customHeight="1">
      <c r="A36" s="72">
        <f>РЕЕСТР!A19</f>
        <v>27</v>
      </c>
      <c r="B36" s="72" t="str">
        <f>РЕЕСТР!D19</f>
        <v>Набережная, уч.№392</v>
      </c>
      <c r="C36" s="72" t="str">
        <f>РЕЕСТР!G19</f>
        <v>ТП-10,ф.2,оп.№8</v>
      </c>
      <c r="D36" s="76" t="str">
        <f>РЕЕСТР!W19</f>
        <v>104</v>
      </c>
      <c r="E36" s="73">
        <f>РЕЕСТР!X19</f>
        <v>41137</v>
      </c>
      <c r="F36" s="89"/>
      <c r="G36" s="72" t="s">
        <v>138</v>
      </c>
      <c r="H36" s="72"/>
      <c r="I36" s="73">
        <v>41306</v>
      </c>
      <c r="J36" s="72" t="str">
        <f>РЕЕСТР!AA19</f>
        <v>Не выполнено</v>
      </c>
      <c r="K36" s="76" t="str">
        <f>РЕЕСТР!T19</f>
        <v>08/526</v>
      </c>
      <c r="L36" s="75">
        <f>РЕЕСТР!V19</f>
        <v>41143</v>
      </c>
      <c r="M36" s="73">
        <f>РЕЕСТР!R19</f>
        <v>41140</v>
      </c>
    </row>
    <row r="37" spans="1:13" ht="41.25" customHeight="1">
      <c r="A37" s="72">
        <f>РЕЕСТР!A20</f>
        <v>28</v>
      </c>
      <c r="B37" s="72" t="str">
        <f>РЕЕСТР!D20</f>
        <v>Набережная</v>
      </c>
      <c r="C37" s="72" t="str">
        <f>РЕЕСТР!G20</f>
        <v>ТП У-15-6, оп.8</v>
      </c>
      <c r="D37" s="76" t="str">
        <f>РЕЕСТР!W20</f>
        <v>120</v>
      </c>
      <c r="E37" s="73">
        <f>РЕЕСТР!X20</f>
        <v>41149</v>
      </c>
      <c r="F37" s="89"/>
      <c r="G37" s="72" t="s">
        <v>138</v>
      </c>
      <c r="H37" s="72"/>
      <c r="I37" s="73">
        <v>41306</v>
      </c>
      <c r="J37" s="72" t="str">
        <f>РЕЕСТР!AA20</f>
        <v>Не выполнено</v>
      </c>
      <c r="K37" s="76" t="str">
        <f>РЕЕСТР!T20</f>
        <v>08/01/12</v>
      </c>
      <c r="L37" s="75">
        <f>РЕЕСТР!V20</f>
        <v>41155</v>
      </c>
      <c r="M37" s="73">
        <f>РЕЕСТР!R20</f>
        <v>41158</v>
      </c>
    </row>
    <row r="38" spans="1:13" ht="41.25" customHeight="1">
      <c r="A38" s="72">
        <f>РЕЕСТР!A21</f>
        <v>29</v>
      </c>
      <c r="B38" s="72" t="str">
        <f>РЕЕСТР!D21</f>
        <v>Ломоносова</v>
      </c>
      <c r="C38" s="72" t="str">
        <f>РЕЕСТР!G21</f>
        <v>ТП-13, ф.4, оп.9</v>
      </c>
      <c r="D38" s="76" t="str">
        <f>РЕЕСТР!W21</f>
        <v>124</v>
      </c>
      <c r="E38" s="73">
        <f>РЕЕСТР!X21</f>
        <v>41150</v>
      </c>
      <c r="F38" s="89" t="s">
        <v>227</v>
      </c>
      <c r="G38" s="72" t="s">
        <v>54</v>
      </c>
      <c r="H38" s="72" t="s">
        <v>78</v>
      </c>
      <c r="I38" s="73" t="s">
        <v>228</v>
      </c>
      <c r="J38" s="72" t="str">
        <f>РЕЕСТР!AA21</f>
        <v>Не выполнено</v>
      </c>
      <c r="K38" s="76" t="str">
        <f>РЕЕСТР!T21</f>
        <v>08/02/12</v>
      </c>
      <c r="L38" s="75">
        <f>РЕЕСТР!V21</f>
        <v>0</v>
      </c>
      <c r="M38" s="73">
        <f>РЕЕСТР!R21</f>
        <v>0</v>
      </c>
    </row>
    <row r="39" spans="1:13" ht="41.25" customHeight="1">
      <c r="A39" s="72">
        <f>РЕЕСТР!A22</f>
        <v>30</v>
      </c>
      <c r="B39" s="72" t="str">
        <f>РЕЕСТР!D22</f>
        <v>Чайковского</v>
      </c>
      <c r="C39" s="72" t="str">
        <f>РЕЕСТР!G22</f>
        <v>ТП-212,ф.7,оп.6</v>
      </c>
      <c r="D39" s="76" t="str">
        <f>РЕЕСТР!W22</f>
        <v>125</v>
      </c>
      <c r="E39" s="73">
        <f>РЕЕСТР!X22</f>
        <v>41150</v>
      </c>
      <c r="F39" s="89"/>
      <c r="G39" s="72" t="s">
        <v>138</v>
      </c>
      <c r="H39" s="72"/>
      <c r="I39" s="73">
        <v>41306</v>
      </c>
      <c r="J39" s="72" t="str">
        <f>РЕЕСТР!AA22</f>
        <v>Не выполнено</v>
      </c>
      <c r="K39" s="76" t="str">
        <f>РЕЕСТР!T22</f>
        <v>08/03/12</v>
      </c>
      <c r="L39" s="75">
        <f>РЕЕСТР!V22</f>
        <v>41156</v>
      </c>
      <c r="M39" s="73">
        <f>РЕЕСТР!R22</f>
        <v>0</v>
      </c>
    </row>
    <row r="40" spans="1:13" ht="50.25" customHeight="1">
      <c r="A40" s="72">
        <f>РЕЕСТР!A23</f>
        <v>31</v>
      </c>
      <c r="B40" s="72" t="str">
        <f>РЕЕСТР!D23</f>
        <v>Чехова, 1Г</v>
      </c>
      <c r="C40" s="72" t="str">
        <f>РЕЕСТР!G23</f>
        <v>ТП ОР-16-1, ф.1, оп.39/1</v>
      </c>
      <c r="D40" s="76" t="str">
        <f>РЕЕСТР!W23</f>
        <v>126</v>
      </c>
      <c r="E40" s="73">
        <f>РЕЕСТР!X23</f>
        <v>41150</v>
      </c>
      <c r="F40" s="89" t="s">
        <v>229</v>
      </c>
      <c r="G40" s="72" t="s">
        <v>54</v>
      </c>
      <c r="H40" s="72" t="s">
        <v>78</v>
      </c>
      <c r="I40" s="73" t="s">
        <v>228</v>
      </c>
      <c r="J40" s="72" t="str">
        <f>РЕЕСТР!AA23</f>
        <v>Не выполнено</v>
      </c>
      <c r="K40" s="76" t="str">
        <f>РЕЕСТР!T23</f>
        <v>08/04/12</v>
      </c>
      <c r="L40" s="75">
        <f>РЕЕСТР!V23</f>
        <v>41156</v>
      </c>
      <c r="M40" s="73">
        <f>РЕЕСТР!R23</f>
        <v>0</v>
      </c>
    </row>
    <row r="41" spans="1:13" ht="41.25" customHeight="1">
      <c r="A41" s="72">
        <f>РЕЕСТР!A24</f>
        <v>32</v>
      </c>
      <c r="B41" s="72" t="str">
        <f>РЕЕСТР!D24</f>
        <v>Мира, 36А</v>
      </c>
      <c r="C41" s="72" t="str">
        <f>РЕЕСТР!G24</f>
        <v>ТП ОР-16-3,ф.3, оп.24</v>
      </c>
      <c r="D41" s="76" t="str">
        <f>РЕЕСТР!W24</f>
        <v>127</v>
      </c>
      <c r="E41" s="73">
        <f>РЕЕСТР!X24</f>
        <v>41150</v>
      </c>
      <c r="F41" s="89"/>
      <c r="G41" s="72" t="s">
        <v>138</v>
      </c>
      <c r="H41" s="72"/>
      <c r="I41" s="73">
        <v>41306</v>
      </c>
      <c r="J41" s="72" t="str">
        <f>РЕЕСТР!AA24</f>
        <v>Не выполнено</v>
      </c>
      <c r="K41" s="76" t="str">
        <f>РЕЕСТР!T24</f>
        <v>08/05/12</v>
      </c>
      <c r="L41" s="75">
        <f>РЕЕСТР!V24</f>
        <v>41156</v>
      </c>
      <c r="M41" s="73">
        <f>РЕЕСТР!R24</f>
        <v>0</v>
      </c>
    </row>
    <row r="42" spans="1:13" ht="41.25" customHeight="1">
      <c r="A42" s="72">
        <f>РЕЕСТР!A25</f>
        <v>33</v>
      </c>
      <c r="B42" s="72" t="str">
        <f>РЕЕСТР!D25</f>
        <v>Кооперативная, 98</v>
      </c>
      <c r="C42" s="72" t="str">
        <f>РЕЕСТР!G25</f>
        <v>ТП У-1-13,ф.2, оп.19</v>
      </c>
      <c r="D42" s="76" t="str">
        <f>РЕЕСТР!W25</f>
        <v>128</v>
      </c>
      <c r="E42" s="73">
        <f>РЕЕСТР!X25</f>
        <v>41150</v>
      </c>
      <c r="F42" s="89" t="s">
        <v>230</v>
      </c>
      <c r="G42" s="72" t="s">
        <v>54</v>
      </c>
      <c r="H42" s="72" t="s">
        <v>78</v>
      </c>
      <c r="I42" s="73" t="s">
        <v>228</v>
      </c>
      <c r="J42" s="72" t="str">
        <f>РЕЕСТР!AA25</f>
        <v>Не выполнено</v>
      </c>
      <c r="K42" s="76" t="str">
        <f>РЕЕСТР!T25</f>
        <v>08/06/12</v>
      </c>
      <c r="L42" s="75">
        <f>РЕЕСТР!V25</f>
        <v>41158</v>
      </c>
      <c r="M42" s="73">
        <f>РЕЕСТР!R25</f>
        <v>0</v>
      </c>
    </row>
    <row r="43" spans="1:13" ht="41.25" customHeight="1">
      <c r="A43" s="72">
        <f>РЕЕСТР!A26</f>
        <v>34</v>
      </c>
      <c r="B43" s="72" t="str">
        <f>РЕЕСТР!D26</f>
        <v>Славского, 20/1</v>
      </c>
      <c r="C43" s="72" t="str">
        <f>РЕЕСТР!G26</f>
        <v>ВРУ гаражного комплекса</v>
      </c>
      <c r="D43" s="76" t="str">
        <f>РЕЕСТР!W26</f>
        <v>б/н</v>
      </c>
      <c r="E43" s="73">
        <f>РЕЕСТР!X26</f>
        <v>41102</v>
      </c>
      <c r="F43" s="89"/>
      <c r="G43" s="72" t="s">
        <v>138</v>
      </c>
      <c r="H43" s="72"/>
      <c r="I43" s="73">
        <v>41306</v>
      </c>
      <c r="J43" s="72" t="str">
        <f>РЕЕСТР!AA26</f>
        <v>Не выполнено</v>
      </c>
      <c r="K43" s="76" t="str">
        <f>РЕЕСТР!T26</f>
        <v>08/07/12</v>
      </c>
      <c r="L43" s="75">
        <f>РЕЕСТР!V26</f>
        <v>0</v>
      </c>
      <c r="M43" s="73">
        <f>РЕЕСТР!R26</f>
        <v>0</v>
      </c>
    </row>
    <row r="44" spans="1:13" ht="41.25" customHeight="1">
      <c r="A44" s="72" t="e">
        <f>РЕЕСТР!#REF!</f>
        <v>#REF!</v>
      </c>
      <c r="B44" s="72" t="e">
        <f>РЕЕСТР!#REF!</f>
        <v>#REF!</v>
      </c>
      <c r="C44" s="72" t="e">
        <f>РЕЕСТР!#REF!</f>
        <v>#REF!</v>
      </c>
      <c r="D44" s="76" t="e">
        <f>РЕЕСТР!#REF!</f>
        <v>#REF!</v>
      </c>
      <c r="E44" s="73" t="e">
        <f>РЕЕСТР!#REF!</f>
        <v>#REF!</v>
      </c>
      <c r="F44" s="89" t="s">
        <v>231</v>
      </c>
      <c r="G44" s="72"/>
      <c r="H44" s="72" t="s">
        <v>78</v>
      </c>
      <c r="I44" s="73">
        <v>41306</v>
      </c>
      <c r="J44" s="72" t="e">
        <f>РЕЕСТР!#REF!</f>
        <v>#REF!</v>
      </c>
      <c r="K44" s="43" t="s">
        <v>232</v>
      </c>
      <c r="L44" s="75" t="e">
        <f>РЕЕСТР!#REF!</f>
        <v>#REF!</v>
      </c>
      <c r="M44" s="73" t="e">
        <f>РЕЕСТР!#REF!</f>
        <v>#REF!</v>
      </c>
    </row>
    <row r="45" spans="1:13" ht="63" customHeight="1">
      <c r="A45" s="72" t="e">
        <f>РЕЕСТР!#REF!</f>
        <v>#REF!</v>
      </c>
      <c r="B45" s="72" t="e">
        <f>РЕЕСТР!#REF!</f>
        <v>#REF!</v>
      </c>
      <c r="C45" s="72" t="e">
        <f>РЕЕСТР!#REF!</f>
        <v>#REF!</v>
      </c>
      <c r="D45" s="76" t="e">
        <f>РЕЕСТР!#REF!</f>
        <v>#REF!</v>
      </c>
      <c r="E45" s="73" t="e">
        <f>РЕЕСТР!#REF!</f>
        <v>#REF!</v>
      </c>
      <c r="F45" s="89" t="s">
        <v>234</v>
      </c>
      <c r="G45" s="72" t="s">
        <v>54</v>
      </c>
      <c r="H45" s="72" t="s">
        <v>78</v>
      </c>
      <c r="I45" s="73">
        <v>41521</v>
      </c>
      <c r="J45" s="72" t="e">
        <f>РЕЕСТР!#REF!</f>
        <v>#REF!</v>
      </c>
      <c r="K45" s="43" t="s">
        <v>233</v>
      </c>
      <c r="L45" s="75" t="e">
        <f>РЕЕСТР!#REF!</f>
        <v>#REF!</v>
      </c>
      <c r="M45" s="73" t="e">
        <f>РЕЕСТР!#REF!</f>
        <v>#REF!</v>
      </c>
    </row>
    <row r="46" spans="1:13" ht="38.25" customHeight="1">
      <c r="A46" s="72" t="e">
        <f>РЕЕСТР!#REF!</f>
        <v>#REF!</v>
      </c>
      <c r="B46" s="72" t="e">
        <f>РЕЕСТР!#REF!</f>
        <v>#REF!</v>
      </c>
      <c r="C46" s="72" t="e">
        <f>РЕЕСТР!#REF!</f>
        <v>#REF!</v>
      </c>
      <c r="D46" s="76" t="e">
        <f>РЕЕСТР!#REF!</f>
        <v>#REF!</v>
      </c>
      <c r="E46" s="73" t="e">
        <f>РЕЕСТР!#REF!</f>
        <v>#REF!</v>
      </c>
      <c r="F46" s="89"/>
      <c r="G46" s="72" t="s">
        <v>54</v>
      </c>
      <c r="H46" s="72" t="s">
        <v>78</v>
      </c>
      <c r="I46" s="73">
        <v>41521</v>
      </c>
      <c r="J46" s="72" t="e">
        <f>РЕЕСТР!#REF!</f>
        <v>#REF!</v>
      </c>
      <c r="K46" s="43" t="s">
        <v>233</v>
      </c>
      <c r="L46" s="75" t="e">
        <f>РЕЕСТР!#REF!</f>
        <v>#REF!</v>
      </c>
      <c r="M46" s="73" t="e">
        <f>РЕЕСТР!#REF!</f>
        <v>#REF!</v>
      </c>
    </row>
    <row r="47" spans="1:13" ht="38.25" customHeight="1">
      <c r="A47" s="72" t="e">
        <f>РЕЕСТР!#REF!</f>
        <v>#REF!</v>
      </c>
      <c r="B47" s="72" t="e">
        <f>РЕЕСТР!#REF!</f>
        <v>#REF!</v>
      </c>
      <c r="C47" s="72" t="e">
        <f>РЕЕСТР!#REF!</f>
        <v>#REF!</v>
      </c>
      <c r="D47" s="76" t="e">
        <f>РЕЕСТР!#REF!</f>
        <v>#REF!</v>
      </c>
      <c r="E47" s="73" t="e">
        <f>РЕЕСТР!#REF!</f>
        <v>#REF!</v>
      </c>
      <c r="F47" s="89"/>
      <c r="G47" s="72" t="s">
        <v>54</v>
      </c>
      <c r="H47" s="72" t="s">
        <v>78</v>
      </c>
      <c r="I47" s="73">
        <v>41521</v>
      </c>
      <c r="J47" s="72" t="e">
        <f>РЕЕСТР!#REF!</f>
        <v>#REF!</v>
      </c>
      <c r="K47" s="43" t="s">
        <v>233</v>
      </c>
      <c r="L47" s="75" t="e">
        <f>РЕЕСТР!#REF!</f>
        <v>#REF!</v>
      </c>
      <c r="M47" s="73" t="e">
        <f>РЕЕСТР!#REF!</f>
        <v>#REF!</v>
      </c>
    </row>
    <row r="48" spans="1:13" ht="38.25" customHeight="1">
      <c r="A48" s="72" t="e">
        <f>РЕЕСТР!#REF!</f>
        <v>#REF!</v>
      </c>
      <c r="B48" s="72" t="e">
        <f>РЕЕСТР!#REF!</f>
        <v>#REF!</v>
      </c>
      <c r="C48" s="72" t="e">
        <f>РЕЕСТР!#REF!</f>
        <v>#REF!</v>
      </c>
      <c r="D48" s="76" t="e">
        <f>РЕЕСТР!#REF!</f>
        <v>#REF!</v>
      </c>
      <c r="E48" s="73" t="e">
        <f>РЕЕСТР!#REF!</f>
        <v>#REF!</v>
      </c>
      <c r="F48" s="89"/>
      <c r="G48" s="72" t="s">
        <v>54</v>
      </c>
      <c r="H48" s="72" t="s">
        <v>78</v>
      </c>
      <c r="I48" s="73">
        <v>41521</v>
      </c>
      <c r="J48" s="72" t="e">
        <f>РЕЕСТР!#REF!</f>
        <v>#REF!</v>
      </c>
      <c r="K48" s="43" t="s">
        <v>233</v>
      </c>
      <c r="L48" s="75" t="e">
        <f>РЕЕСТР!#REF!</f>
        <v>#REF!</v>
      </c>
      <c r="M48" s="73" t="e">
        <f>РЕЕСТР!#REF!</f>
        <v>#REF!</v>
      </c>
    </row>
    <row r="49" spans="1:13" ht="38.25" customHeight="1">
      <c r="A49" s="72" t="e">
        <f>РЕЕСТР!#REF!</f>
        <v>#REF!</v>
      </c>
      <c r="B49" s="72" t="e">
        <f>РЕЕСТР!#REF!</f>
        <v>#REF!</v>
      </c>
      <c r="C49" s="72" t="e">
        <f>РЕЕСТР!#REF!</f>
        <v>#REF!</v>
      </c>
      <c r="D49" s="76" t="e">
        <f>РЕЕСТР!#REF!</f>
        <v>#REF!</v>
      </c>
      <c r="E49" s="73" t="e">
        <f>РЕЕСТР!#REF!</f>
        <v>#REF!</v>
      </c>
      <c r="F49" s="89"/>
      <c r="G49" s="72" t="s">
        <v>54</v>
      </c>
      <c r="H49" s="72" t="s">
        <v>78</v>
      </c>
      <c r="I49" s="73">
        <v>41521</v>
      </c>
      <c r="J49" s="72" t="e">
        <f>РЕЕСТР!#REF!</f>
        <v>#REF!</v>
      </c>
      <c r="K49" s="43" t="s">
        <v>233</v>
      </c>
      <c r="L49" s="75" t="e">
        <f>РЕЕСТР!#REF!</f>
        <v>#REF!</v>
      </c>
      <c r="M49" s="73" t="e">
        <f>РЕЕСТР!#REF!</f>
        <v>#REF!</v>
      </c>
    </row>
    <row r="50" spans="1:13" ht="38.25" customHeight="1">
      <c r="A50" s="72" t="e">
        <f>РЕЕСТР!#REF!</f>
        <v>#REF!</v>
      </c>
      <c r="B50" s="72" t="e">
        <f>РЕЕСТР!#REF!</f>
        <v>#REF!</v>
      </c>
      <c r="C50" s="72" t="e">
        <f>РЕЕСТР!#REF!</f>
        <v>#REF!</v>
      </c>
      <c r="D50" s="76" t="e">
        <f>РЕЕСТР!#REF!</f>
        <v>#REF!</v>
      </c>
      <c r="E50" s="73" t="e">
        <f>РЕЕСТР!#REF!</f>
        <v>#REF!</v>
      </c>
      <c r="F50" s="89"/>
      <c r="G50" s="72" t="s">
        <v>54</v>
      </c>
      <c r="H50" s="72" t="s">
        <v>78</v>
      </c>
      <c r="I50" s="73">
        <v>41521</v>
      </c>
      <c r="J50" s="72" t="e">
        <f>РЕЕСТР!#REF!</f>
        <v>#REF!</v>
      </c>
      <c r="K50" s="43" t="s">
        <v>233</v>
      </c>
      <c r="L50" s="75" t="e">
        <f>РЕЕСТР!#REF!</f>
        <v>#REF!</v>
      </c>
      <c r="M50" s="73" t="e">
        <f>РЕЕСТР!#REF!</f>
        <v>#REF!</v>
      </c>
    </row>
    <row r="51" spans="1:13" ht="86.25" customHeight="1">
      <c r="A51" s="72" t="e">
        <f>РЕЕСТР!#REF!</f>
        <v>#REF!</v>
      </c>
      <c r="B51" s="72" t="e">
        <f>РЕЕСТР!#REF!</f>
        <v>#REF!</v>
      </c>
      <c r="C51" s="72" t="e">
        <f>РЕЕСТР!#REF!</f>
        <v>#REF!</v>
      </c>
      <c r="D51" s="76" t="e">
        <f>РЕЕСТР!#REF!</f>
        <v>#REF!</v>
      </c>
      <c r="E51" s="73" t="e">
        <f>РЕЕСТР!#REF!</f>
        <v>#REF!</v>
      </c>
      <c r="F51" s="89" t="s">
        <v>236</v>
      </c>
      <c r="G51" s="72" t="s">
        <v>54</v>
      </c>
      <c r="H51" s="72" t="s">
        <v>78</v>
      </c>
      <c r="I51" s="73">
        <v>41337</v>
      </c>
      <c r="J51" s="72" t="e">
        <f>РЕЕСТР!#REF!</f>
        <v>#REF!</v>
      </c>
      <c r="K51" s="43" t="s">
        <v>235</v>
      </c>
      <c r="L51" s="75" t="e">
        <f>РЕЕСТР!#REF!</f>
        <v>#REF!</v>
      </c>
      <c r="M51" s="73" t="e">
        <f>РЕЕСТР!#REF!</f>
        <v>#REF!</v>
      </c>
    </row>
    <row r="52" spans="1:13" ht="48" customHeight="1">
      <c r="A52" s="79"/>
      <c r="B52" s="79"/>
      <c r="C52" s="79"/>
      <c r="D52" s="84"/>
      <c r="E52" s="83"/>
      <c r="F52" s="93"/>
      <c r="G52" s="79"/>
      <c r="H52" s="79"/>
      <c r="I52" s="83"/>
      <c r="J52" s="79"/>
      <c r="K52" s="94"/>
      <c r="L52" s="85"/>
      <c r="M52" s="83"/>
    </row>
    <row r="53" spans="1:13" ht="42" customHeight="1">
      <c r="A53" s="79"/>
      <c r="B53" s="79"/>
      <c r="C53" s="79"/>
      <c r="D53" s="84"/>
      <c r="E53" s="83"/>
      <c r="F53" s="93"/>
      <c r="G53" s="79"/>
      <c r="H53" s="79"/>
      <c r="I53" s="83"/>
      <c r="J53" s="79"/>
      <c r="K53" s="94"/>
      <c r="L53" s="85"/>
      <c r="M53" s="83"/>
    </row>
    <row r="54" spans="1:13" ht="48.75" customHeight="1">
      <c r="A54" s="79"/>
      <c r="B54" s="79"/>
      <c r="C54" s="79"/>
      <c r="D54" s="84"/>
      <c r="E54" s="83"/>
      <c r="F54" s="93"/>
      <c r="G54" s="79"/>
      <c r="H54" s="79"/>
      <c r="I54" s="83"/>
      <c r="J54" s="79"/>
      <c r="K54" s="84"/>
      <c r="L54" s="85"/>
      <c r="M54" s="83"/>
    </row>
    <row r="55" spans="1:13" ht="27" customHeight="1">
      <c r="A55" s="74"/>
      <c r="B55" s="79"/>
      <c r="C55" s="79"/>
      <c r="D55" s="80"/>
      <c r="E55" s="81"/>
      <c r="F55" s="82"/>
      <c r="G55" s="79"/>
      <c r="H55" s="79"/>
      <c r="I55" s="83"/>
      <c r="J55" s="79"/>
      <c r="K55" s="84"/>
      <c r="L55" s="85"/>
      <c r="M55" s="81"/>
    </row>
    <row r="56" spans="2:10" ht="12.75">
      <c r="B56" s="106"/>
      <c r="C56" s="106"/>
      <c r="D56" s="106"/>
      <c r="E56" s="106"/>
      <c r="F56" s="106"/>
      <c r="G56" s="106"/>
      <c r="H56" s="106"/>
      <c r="I56" s="106"/>
      <c r="J56" s="106"/>
    </row>
    <row r="57" s="78" customFormat="1" ht="12.75"/>
    <row r="58" spans="2:11" ht="31.5" customHeight="1">
      <c r="B58" s="106"/>
      <c r="C58" s="106"/>
      <c r="D58" s="106"/>
      <c r="E58" s="106"/>
      <c r="F58" s="106"/>
      <c r="G58" s="106"/>
      <c r="H58" s="106"/>
      <c r="I58" s="106"/>
      <c r="J58" s="106"/>
      <c r="K58" s="70"/>
    </row>
  </sheetData>
  <autoFilter ref="A9:N44"/>
  <mergeCells count="3">
    <mergeCell ref="B6:J7"/>
    <mergeCell ref="B58:J58"/>
    <mergeCell ref="B56:J56"/>
  </mergeCells>
  <printOptions/>
  <pageMargins left="0.75" right="0.75" top="1" bottom="1" header="0.5" footer="0.5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2012-09-06T02:55:45Z</cp:lastPrinted>
  <dcterms:created xsi:type="dcterms:W3CDTF">2009-04-17T07:08:23Z</dcterms:created>
  <dcterms:modified xsi:type="dcterms:W3CDTF">2015-11-27T07:56:40Z</dcterms:modified>
  <cp:category/>
  <cp:version/>
  <cp:contentType/>
  <cp:contentStatus/>
</cp:coreProperties>
</file>